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4년\1차추경\"/>
    </mc:Choice>
  </mc:AlternateContent>
  <xr:revisionPtr revIDLastSave="0" documentId="13_ncr:1_{A5552513-F756-433F-B648-DC729185DEA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'예산내역(세입)'!$A$1:$T$107</definedName>
    <definedName name="_xlnm.Print_Area" localSheetId="4">'예산내역(세출)'!$A$1:$R$194</definedName>
    <definedName name="_xlnm.Print_Area" localSheetId="5">예산변경사유서!$A$1:$E$67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R66" i="12"/>
  <c r="R65" i="12"/>
  <c r="R59" i="12"/>
  <c r="E53" i="12"/>
  <c r="R46" i="12"/>
  <c r="R82" i="12"/>
  <c r="R54" i="12" l="1"/>
  <c r="R166" i="12"/>
  <c r="E34" i="16"/>
  <c r="T71" i="13"/>
  <c r="R87" i="12"/>
  <c r="R85" i="12"/>
  <c r="R86" i="12"/>
  <c r="T37" i="13"/>
  <c r="E5" i="16" l="1"/>
  <c r="E33" i="6" l="1"/>
  <c r="E12" i="6"/>
  <c r="E64" i="16"/>
  <c r="E62" i="16"/>
  <c r="E58" i="16"/>
  <c r="E66" i="16"/>
  <c r="E60" i="16"/>
  <c r="E56" i="16"/>
  <c r="E52" i="16"/>
  <c r="E50" i="16"/>
  <c r="E48" i="16"/>
  <c r="E46" i="16"/>
  <c r="E44" i="16"/>
  <c r="E42" i="16"/>
  <c r="E40" i="16"/>
  <c r="E38" i="16"/>
  <c r="E36" i="16"/>
  <c r="E32" i="16"/>
  <c r="E28" i="16"/>
  <c r="E26" i="16"/>
  <c r="E21" i="16"/>
  <c r="E17" i="16"/>
  <c r="E15" i="16"/>
  <c r="E13" i="16"/>
  <c r="E11" i="16"/>
  <c r="E7" i="16"/>
  <c r="F81" i="13"/>
  <c r="G81" i="13" s="1"/>
  <c r="F82" i="13"/>
  <c r="F86" i="13"/>
  <c r="F83" i="13" l="1"/>
  <c r="F47" i="13"/>
  <c r="G47" i="13" s="1"/>
  <c r="F46" i="13"/>
  <c r="G46" i="13" s="1"/>
  <c r="R118" i="12"/>
  <c r="D188" i="12" l="1"/>
  <c r="D187" i="12" s="1"/>
  <c r="R190" i="12" l="1"/>
  <c r="R189" i="12"/>
  <c r="E189" i="12" s="1"/>
  <c r="R170" i="12"/>
  <c r="E170" i="12" s="1"/>
  <c r="D169" i="12" l="1"/>
  <c r="D168" i="12" s="1"/>
  <c r="R180" i="12" l="1"/>
  <c r="R181" i="12"/>
  <c r="R160" i="12" l="1"/>
  <c r="R32" i="12" l="1"/>
  <c r="R31" i="12"/>
  <c r="R30" i="12"/>
  <c r="R33" i="12"/>
  <c r="R20" i="12"/>
  <c r="R24" i="12" l="1"/>
  <c r="T103" i="13" l="1"/>
  <c r="T102" i="13"/>
  <c r="T100" i="13"/>
  <c r="T101" i="13"/>
  <c r="R182" i="12" l="1"/>
  <c r="R8" i="12"/>
  <c r="T99" i="13" l="1"/>
  <c r="T98" i="13"/>
  <c r="T97" i="13"/>
  <c r="T96" i="13"/>
  <c r="T95" i="13"/>
  <c r="T93" i="13"/>
  <c r="T92" i="13"/>
  <c r="T91" i="13"/>
  <c r="T90" i="13"/>
  <c r="T94" i="13" l="1"/>
  <c r="T34" i="13" l="1"/>
  <c r="R11" i="12"/>
  <c r="R37" i="12" l="1"/>
  <c r="R21" i="12"/>
  <c r="R22" i="12"/>
  <c r="R23" i="12"/>
  <c r="R14" i="12" l="1"/>
  <c r="E8" i="12"/>
  <c r="F8" i="12" s="1"/>
  <c r="G8" i="12" s="1"/>
  <c r="E90" i="13"/>
  <c r="F90" i="13" s="1"/>
  <c r="G90" i="13" s="1"/>
  <c r="I36" i="12" l="1"/>
  <c r="I41" i="12"/>
  <c r="R41" i="12" s="1"/>
  <c r="I42" i="12" s="1"/>
  <c r="R42" i="12" s="1"/>
  <c r="E14" i="12"/>
  <c r="F14" i="12" s="1"/>
  <c r="G14" i="12" s="1"/>
  <c r="I45" i="12" l="1"/>
  <c r="I43" i="12"/>
  <c r="I44" i="12"/>
  <c r="T41" i="13"/>
  <c r="T40" i="13"/>
  <c r="T39" i="13"/>
  <c r="T38" i="13"/>
  <c r="T36" i="13"/>
  <c r="T35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E34" i="13" l="1"/>
  <c r="F34" i="13" s="1"/>
  <c r="G34" i="13" s="1"/>
  <c r="E38" i="13"/>
  <c r="F38" i="13" s="1"/>
  <c r="G38" i="13" s="1"/>
  <c r="E30" i="16"/>
  <c r="R124" i="12"/>
  <c r="R155" i="12" l="1"/>
  <c r="R154" i="12"/>
  <c r="R115" i="12"/>
  <c r="T24" i="13" l="1"/>
  <c r="E180" i="12"/>
  <c r="F180" i="12" s="1"/>
  <c r="G180" i="12" s="1"/>
  <c r="R167" i="12"/>
  <c r="R165" i="12"/>
  <c r="R164" i="12"/>
  <c r="R163" i="12"/>
  <c r="R162" i="12"/>
  <c r="R161" i="12"/>
  <c r="R159" i="12"/>
  <c r="R157" i="12"/>
  <c r="R156" i="12"/>
  <c r="R153" i="12"/>
  <c r="R152" i="12"/>
  <c r="R151" i="12"/>
  <c r="R150" i="12"/>
  <c r="R149" i="12"/>
  <c r="R148" i="12"/>
  <c r="R146" i="12"/>
  <c r="R145" i="12"/>
  <c r="R143" i="12"/>
  <c r="R142" i="12"/>
  <c r="R141" i="12"/>
  <c r="R140" i="12"/>
  <c r="R136" i="12"/>
  <c r="R135" i="12"/>
  <c r="R134" i="12"/>
  <c r="R133" i="12"/>
  <c r="R132" i="12"/>
  <c r="R131" i="12"/>
  <c r="R130" i="12"/>
  <c r="R129" i="12"/>
  <c r="R128" i="12"/>
  <c r="R127" i="12"/>
  <c r="R123" i="12"/>
  <c r="R120" i="12"/>
  <c r="R117" i="12"/>
  <c r="R119" i="12"/>
  <c r="R116" i="12"/>
  <c r="R114" i="12"/>
  <c r="R113" i="12"/>
  <c r="R112" i="12"/>
  <c r="R111" i="12"/>
  <c r="R110" i="12"/>
  <c r="R109" i="12"/>
  <c r="R108" i="12"/>
  <c r="R107" i="12"/>
  <c r="R105" i="12"/>
  <c r="R104" i="12"/>
  <c r="R103" i="12"/>
  <c r="R102" i="12"/>
  <c r="R101" i="12"/>
  <c r="R99" i="12"/>
  <c r="R98" i="12"/>
  <c r="R97" i="12"/>
  <c r="R96" i="12"/>
  <c r="R95" i="12"/>
  <c r="R94" i="12"/>
  <c r="R93" i="12"/>
  <c r="R92" i="12"/>
  <c r="R91" i="12"/>
  <c r="R90" i="12"/>
  <c r="R89" i="12"/>
  <c r="R88" i="12"/>
  <c r="R84" i="12"/>
  <c r="R83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4" i="12"/>
  <c r="R63" i="12"/>
  <c r="R62" i="12"/>
  <c r="R61" i="12"/>
  <c r="R60" i="12"/>
  <c r="R58" i="12"/>
  <c r="R56" i="12"/>
  <c r="R53" i="12"/>
  <c r="R39" i="12"/>
  <c r="R35" i="12"/>
  <c r="R34" i="12"/>
  <c r="F53" i="12" l="1"/>
  <c r="G53" i="12" s="1"/>
  <c r="I25" i="13"/>
  <c r="I47" i="12"/>
  <c r="R139" i="12"/>
  <c r="T25" i="13"/>
  <c r="E24" i="13" s="1"/>
  <c r="F24" i="13" s="1"/>
  <c r="G24" i="13" s="1"/>
  <c r="E54" i="16" l="1"/>
  <c r="E19" i="16"/>
  <c r="F107" i="13"/>
  <c r="F106" i="13"/>
  <c r="E105" i="13"/>
  <c r="E104" i="13" s="1"/>
  <c r="D105" i="13"/>
  <c r="D104" i="13" s="1"/>
  <c r="T89" i="13"/>
  <c r="T88" i="13"/>
  <c r="E87" i="13"/>
  <c r="D85" i="13"/>
  <c r="D84" i="13" s="1"/>
  <c r="C15" i="6" s="1"/>
  <c r="E80" i="13"/>
  <c r="D80" i="13"/>
  <c r="F78" i="13"/>
  <c r="F77" i="13"/>
  <c r="E76" i="13"/>
  <c r="D13" i="6" s="1"/>
  <c r="D76" i="13"/>
  <c r="D75" i="13" s="1"/>
  <c r="C13" i="6" s="1"/>
  <c r="T73" i="13"/>
  <c r="T72" i="13"/>
  <c r="T70" i="13" s="1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D49" i="13"/>
  <c r="D48" i="13" s="1"/>
  <c r="E45" i="13"/>
  <c r="D45" i="13"/>
  <c r="D44" i="13" s="1"/>
  <c r="F43" i="13"/>
  <c r="F42" i="13"/>
  <c r="D33" i="13"/>
  <c r="D32" i="13" s="1"/>
  <c r="C9" i="6" s="1"/>
  <c r="F31" i="13"/>
  <c r="E30" i="13"/>
  <c r="F30" i="13" s="1"/>
  <c r="E28" i="13"/>
  <c r="F28" i="13" s="1"/>
  <c r="D7" i="13"/>
  <c r="E194" i="12"/>
  <c r="F194" i="12" s="1"/>
  <c r="E193" i="12"/>
  <c r="F193" i="12" s="1"/>
  <c r="D192" i="12"/>
  <c r="D191" i="12" s="1"/>
  <c r="E190" i="12"/>
  <c r="F190" i="12" s="1"/>
  <c r="G190" i="12" s="1"/>
  <c r="R186" i="12"/>
  <c r="F186" i="12"/>
  <c r="G186" i="12" s="1"/>
  <c r="E185" i="12"/>
  <c r="D184" i="12"/>
  <c r="D183" i="12" s="1"/>
  <c r="D179" i="12"/>
  <c r="F177" i="12"/>
  <c r="F176" i="12"/>
  <c r="E175" i="12"/>
  <c r="E174" i="12" s="1"/>
  <c r="F174" i="12" s="1"/>
  <c r="F173" i="12"/>
  <c r="E172" i="12"/>
  <c r="E171" i="12" s="1"/>
  <c r="F171" i="12" s="1"/>
  <c r="E169" i="12"/>
  <c r="C27" i="6"/>
  <c r="E159" i="12"/>
  <c r="F159" i="12" s="1"/>
  <c r="G159" i="12" s="1"/>
  <c r="D158" i="12"/>
  <c r="E157" i="12"/>
  <c r="F157" i="12" s="1"/>
  <c r="G157" i="12" s="1"/>
  <c r="E152" i="12"/>
  <c r="F152" i="12" s="1"/>
  <c r="G152" i="12" s="1"/>
  <c r="E148" i="12"/>
  <c r="F148" i="12" s="1"/>
  <c r="G148" i="12" s="1"/>
  <c r="R147" i="12"/>
  <c r="R144" i="12" s="1"/>
  <c r="D138" i="12"/>
  <c r="C25" i="6" s="1"/>
  <c r="E127" i="12"/>
  <c r="F127" i="12" s="1"/>
  <c r="G127" i="12" s="1"/>
  <c r="D126" i="12"/>
  <c r="R122" i="12"/>
  <c r="R121" i="12"/>
  <c r="R106" i="12"/>
  <c r="R100" i="12"/>
  <c r="E58" i="12"/>
  <c r="D57" i="12"/>
  <c r="C23" i="6" s="1"/>
  <c r="E56" i="12"/>
  <c r="F56" i="12" s="1"/>
  <c r="E55" i="12"/>
  <c r="F55" i="12" s="1"/>
  <c r="D52" i="12"/>
  <c r="E34" i="12"/>
  <c r="F34" i="12" s="1"/>
  <c r="G34" i="12" s="1"/>
  <c r="D7" i="12"/>
  <c r="C21" i="6" s="1"/>
  <c r="C29" i="6"/>
  <c r="C28" i="6"/>
  <c r="C8" i="6"/>
  <c r="C7" i="6"/>
  <c r="F189" i="12" l="1"/>
  <c r="G189" i="12" s="1"/>
  <c r="E188" i="12"/>
  <c r="F58" i="12"/>
  <c r="G58" i="12" s="1"/>
  <c r="F45" i="13"/>
  <c r="G45" i="13" s="1"/>
  <c r="E13" i="6"/>
  <c r="F87" i="13"/>
  <c r="G87" i="13" s="1"/>
  <c r="D16" i="6"/>
  <c r="E16" i="6" s="1"/>
  <c r="F104" i="13"/>
  <c r="E184" i="12"/>
  <c r="F185" i="12"/>
  <c r="G185" i="12" s="1"/>
  <c r="E79" i="13"/>
  <c r="F80" i="13"/>
  <c r="G80" i="13" s="1"/>
  <c r="D178" i="12"/>
  <c r="C30" i="6" s="1"/>
  <c r="E114" i="12"/>
  <c r="F114" i="12" s="1"/>
  <c r="G114" i="12" s="1"/>
  <c r="C32" i="6"/>
  <c r="I52" i="13"/>
  <c r="T52" i="13" s="1"/>
  <c r="I74" i="13" s="1"/>
  <c r="E52" i="12"/>
  <c r="F52" i="12" s="1"/>
  <c r="G52" i="12" s="1"/>
  <c r="D29" i="6"/>
  <c r="E29" i="6" s="1"/>
  <c r="F172" i="12"/>
  <c r="E192" i="12"/>
  <c r="F192" i="12" s="1"/>
  <c r="F169" i="12"/>
  <c r="G169" i="12" s="1"/>
  <c r="D125" i="12"/>
  <c r="C24" i="6"/>
  <c r="E27" i="13"/>
  <c r="E26" i="13" s="1"/>
  <c r="D7" i="6" s="1"/>
  <c r="E7" i="6" s="1"/>
  <c r="F105" i="13"/>
  <c r="C10" i="6"/>
  <c r="E29" i="13"/>
  <c r="D8" i="6" s="1"/>
  <c r="E8" i="6" s="1"/>
  <c r="E44" i="13"/>
  <c r="F44" i="13" s="1"/>
  <c r="G44" i="13" s="1"/>
  <c r="F76" i="13"/>
  <c r="F170" i="12"/>
  <c r="G170" i="12" s="1"/>
  <c r="I38" i="12"/>
  <c r="E88" i="13"/>
  <c r="F88" i="13" s="1"/>
  <c r="G88" i="13" s="1"/>
  <c r="I10" i="13"/>
  <c r="T10" i="13" s="1"/>
  <c r="T9" i="13" s="1"/>
  <c r="D137" i="12"/>
  <c r="D79" i="13"/>
  <c r="C14" i="6" s="1"/>
  <c r="E112" i="12"/>
  <c r="F112" i="12" s="1"/>
  <c r="G112" i="12" s="1"/>
  <c r="E59" i="12"/>
  <c r="F59" i="12" s="1"/>
  <c r="G59" i="12" s="1"/>
  <c r="E83" i="12"/>
  <c r="F83" i="12" s="1"/>
  <c r="G83" i="12" s="1"/>
  <c r="E128" i="12"/>
  <c r="F128" i="12" s="1"/>
  <c r="G128" i="12" s="1"/>
  <c r="D28" i="6"/>
  <c r="E28" i="6" s="1"/>
  <c r="E133" i="12"/>
  <c r="F133" i="12" s="1"/>
  <c r="G133" i="12" s="1"/>
  <c r="E139" i="12"/>
  <c r="F139" i="12" s="1"/>
  <c r="G139" i="12" s="1"/>
  <c r="D6" i="12"/>
  <c r="D6" i="13"/>
  <c r="E158" i="12"/>
  <c r="F175" i="12"/>
  <c r="E168" i="12"/>
  <c r="F168" i="12" s="1"/>
  <c r="G168" i="12" s="1"/>
  <c r="E75" i="13"/>
  <c r="F75" i="13" s="1"/>
  <c r="D5" i="12" l="1"/>
  <c r="E57" i="12"/>
  <c r="F57" i="12" s="1"/>
  <c r="G57" i="12" s="1"/>
  <c r="D26" i="6"/>
  <c r="E26" i="6" s="1"/>
  <c r="F158" i="12"/>
  <c r="G158" i="12" s="1"/>
  <c r="E85" i="13"/>
  <c r="F85" i="13" s="1"/>
  <c r="G85" i="13" s="1"/>
  <c r="E183" i="12"/>
  <c r="F183" i="12" s="1"/>
  <c r="G183" i="12" s="1"/>
  <c r="F184" i="12"/>
  <c r="G184" i="12" s="1"/>
  <c r="D14" i="6"/>
  <c r="E14" i="6" s="1"/>
  <c r="F79" i="13"/>
  <c r="G79" i="13" s="1"/>
  <c r="R38" i="12"/>
  <c r="E36" i="12" s="1"/>
  <c r="F36" i="12" s="1"/>
  <c r="G36" i="12" s="1"/>
  <c r="F26" i="13"/>
  <c r="F27" i="13"/>
  <c r="T74" i="13"/>
  <c r="E74" i="13" s="1"/>
  <c r="F74" i="13" s="1"/>
  <c r="G74" i="13" s="1"/>
  <c r="D22" i="6"/>
  <c r="E22" i="6" s="1"/>
  <c r="E191" i="12"/>
  <c r="F191" i="12" s="1"/>
  <c r="F188" i="12"/>
  <c r="G188" i="12" s="1"/>
  <c r="D32" i="6"/>
  <c r="E32" i="6" s="1"/>
  <c r="R43" i="12"/>
  <c r="F29" i="13"/>
  <c r="C5" i="6"/>
  <c r="T51" i="13"/>
  <c r="E50" i="13" s="1"/>
  <c r="D10" i="6"/>
  <c r="E10" i="6" s="1"/>
  <c r="D5" i="13"/>
  <c r="E126" i="12"/>
  <c r="E33" i="13"/>
  <c r="F33" i="13" s="1"/>
  <c r="G33" i="13" s="1"/>
  <c r="E8" i="13"/>
  <c r="F8" i="13" s="1"/>
  <c r="G8" i="13" s="1"/>
  <c r="E179" i="12"/>
  <c r="F179" i="12" s="1"/>
  <c r="G179" i="12" s="1"/>
  <c r="E138" i="12"/>
  <c r="F138" i="12" s="1"/>
  <c r="G138" i="12" s="1"/>
  <c r="E187" i="12"/>
  <c r="F187" i="12" s="1"/>
  <c r="G187" i="12" s="1"/>
  <c r="R45" i="12"/>
  <c r="R44" i="12"/>
  <c r="R47" i="12"/>
  <c r="I48" i="12" s="1"/>
  <c r="R48" i="12" s="1"/>
  <c r="I51" i="12"/>
  <c r="R51" i="12" s="1"/>
  <c r="I49" i="12"/>
  <c r="R49" i="12" s="1"/>
  <c r="I50" i="12"/>
  <c r="R50" i="12" s="1"/>
  <c r="D27" i="6"/>
  <c r="E27" i="6" s="1"/>
  <c r="F50" i="13" l="1"/>
  <c r="G50" i="13" s="1"/>
  <c r="D31" i="6"/>
  <c r="E31" i="6" s="1"/>
  <c r="E125" i="12"/>
  <c r="F125" i="12" s="1"/>
  <c r="G125" i="12" s="1"/>
  <c r="F126" i="12"/>
  <c r="G126" i="12" s="1"/>
  <c r="E84" i="13"/>
  <c r="F84" i="13" s="1"/>
  <c r="G84" i="13" s="1"/>
  <c r="E178" i="12"/>
  <c r="F178" i="12" s="1"/>
  <c r="G178" i="12" s="1"/>
  <c r="D23" i="6"/>
  <c r="E23" i="6" s="1"/>
  <c r="D25" i="6"/>
  <c r="E25" i="6" s="1"/>
  <c r="D24" i="6"/>
  <c r="E24" i="6" s="1"/>
  <c r="I40" i="12"/>
  <c r="R40" i="12" s="1"/>
  <c r="E49" i="13"/>
  <c r="E32" i="13"/>
  <c r="F32" i="13" s="1"/>
  <c r="G32" i="13" s="1"/>
  <c r="E7" i="13"/>
  <c r="F7" i="13" s="1"/>
  <c r="G7" i="13" s="1"/>
  <c r="E137" i="12"/>
  <c r="F137" i="12" s="1"/>
  <c r="G137" i="12" s="1"/>
  <c r="D15" i="6" l="1"/>
  <c r="E15" i="6" s="1"/>
  <c r="E48" i="13"/>
  <c r="F48" i="13" s="1"/>
  <c r="G48" i="13" s="1"/>
  <c r="F49" i="13"/>
  <c r="G49" i="13" s="1"/>
  <c r="D30" i="6"/>
  <c r="E30" i="6" s="1"/>
  <c r="I46" i="12"/>
  <c r="D9" i="6"/>
  <c r="E9" i="6" s="1"/>
  <c r="D6" i="6"/>
  <c r="E6" i="6" s="1"/>
  <c r="E6" i="13"/>
  <c r="F6" i="13" s="1"/>
  <c r="G6" i="13" s="1"/>
  <c r="D11" i="6" l="1"/>
  <c r="E11" i="6" s="1"/>
  <c r="E40" i="12"/>
  <c r="F40" i="12" s="1"/>
  <c r="G40" i="12" s="1"/>
  <c r="E5" i="13"/>
  <c r="D5" i="6" l="1"/>
  <c r="E5" i="6" s="1"/>
  <c r="F5" i="13"/>
  <c r="G5" i="13" s="1"/>
  <c r="E7" i="12" l="1"/>
  <c r="F7" i="12" s="1"/>
  <c r="G7" i="12" s="1"/>
  <c r="D21" i="6" l="1"/>
  <c r="E6" i="12"/>
  <c r="F6" i="12" s="1"/>
  <c r="G6" i="12" s="1"/>
  <c r="E20" i="6" l="1"/>
  <c r="E21" i="6"/>
  <c r="E5" i="12"/>
  <c r="S5" i="12" l="1"/>
  <c r="F5" i="12"/>
  <c r="G5" i="12" s="1"/>
  <c r="U69" i="12"/>
</calcChain>
</file>

<file path=xl/sharedStrings.xml><?xml version="1.0" encoding="utf-8"?>
<sst xmlns="http://schemas.openxmlformats.org/spreadsheetml/2006/main" count="1521" uniqueCount="457">
  <si>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</si>
  <si>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</si>
  <si>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</si>
  <si>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</si>
  <si>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</si>
  <si>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</si>
  <si>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</si>
  <si>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</si>
  <si>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</si>
  <si>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</si>
  <si>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</si>
  <si>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</si>
  <si>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</si>
  <si>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</si>
  <si>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</si>
  <si>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</si>
  <si>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</si>
  <si>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</si>
  <si>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</si>
  <si>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</si>
  <si>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</si>
  <si>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</si>
  <si>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</si>
  <si>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</si>
  <si>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</si>
  <si>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</si>
  <si>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</si>
  <si>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</si>
  <si>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</si>
  <si>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</si>
  <si>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</si>
  <si>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</si>
  <si>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</si>
  <si>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</si>
  <si>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</si>
  <si>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</si>
  <si>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</si>
  <si>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</si>
  <si>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</si>
  <si>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</si>
  <si>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</si>
  <si>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</si>
  <si>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</si>
  <si>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</si>
  <si>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</si>
  <si>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</si>
  <si>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</si>
  <si>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</si>
  <si>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</si>
  <si>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</si>
  <si>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</si>
  <si>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</si>
  <si>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</si>
  <si>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</si>
  <si>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</si>
  <si>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</si>
  <si>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</si>
  <si>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</si>
  <si>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</si>
  <si>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</si>
  <si>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</si>
  <si>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</si>
  <si>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</si>
  <si>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</si>
  <si>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</si>
  <si>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</si>
  <si>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</si>
  <si>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</si>
  <si>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</si>
  <si>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</si>
  <si>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</si>
  <si>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</si>
  <si>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</si>
  <si>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</si>
  <si>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</si>
  <si>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</si>
  <si>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</si>
  <si>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</si>
  <si>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</si>
  <si>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</si>
  <si>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</si>
  <si>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</si>
  <si>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</si>
  <si>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</si>
  <si>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</si>
  <si>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</si>
  <si>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</si>
  <si>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</si>
  <si>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</si>
  <si>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</si>
  <si>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</si>
  <si>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</si>
  <si>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</si>
  <si>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</si>
  <si>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</si>
  <si>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</si>
  <si>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</si>
  <si>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</si>
  <si>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</si>
  <si>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</si>
  <si>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</si>
  <si>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</si>
  <si>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</si>
  <si>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</si>
  <si>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</si>
  <si>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</si>
  <si>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</si>
  <si>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</si>
  <si>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</si>
  <si>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</si>
  <si>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</si>
  <si>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</si>
  <si>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</si>
  <si>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</si>
  <si>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</si>
  <si>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</si>
  <si>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</si>
  <si>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</si>
  <si>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</si>
  <si>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</si>
  <si>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</si>
  <si>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</si>
  <si>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</si>
  <si>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</si>
  <si>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</si>
  <si>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</si>
  <si>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</si>
  <si>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</si>
  <si>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</si>
  <si>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</si>
  <si>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</si>
  <si>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</si>
  <si>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</si>
  <si>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</si>
  <si>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</si>
  <si>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</si>
  <si>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</si>
  <si>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</si>
  <si>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</si>
  <si>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</si>
  <si>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</si>
  <si>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</si>
  <si>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</si>
  <si>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</si>
  <si>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</si>
  <si>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</si>
  <si>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</si>
  <si>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</si>
  <si>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</si>
  <si>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</si>
  <si>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</si>
  <si>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</si>
  <si>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</si>
  <si>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</si>
  <si>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</si>
  <si>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</si>
  <si>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</si>
  <si>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</si>
  <si>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</si>
  <si>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</si>
  <si>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</si>
  <si>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</si>
  <si>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</si>
  <si>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</si>
  <si>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</si>
  <si>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</si>
  <si>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</si>
  <si>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</si>
  <si>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</si>
  <si>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</si>
  <si>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</si>
  <si>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</si>
  <si>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</si>
  <si>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</si>
  <si>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</si>
  <si>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</si>
  <si>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</si>
  <si>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</si>
  <si>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</si>
  <si>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</si>
  <si>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</si>
  <si>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</si>
  <si>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</si>
  <si>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</si>
  <si>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</si>
  <si>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</si>
  <si>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</si>
  <si>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>412 시.도 보조금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</si>
  <si>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</si>
  <si>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</si>
  <si>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</si>
  <si>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</si>
  <si>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</si>
  <si>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</si>
  <si>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</si>
  <si>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</si>
  <si>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</si>
  <si>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</si>
  <si>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</si>
  <si>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</si>
  <si>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</si>
  <si>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</si>
  <si>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</si>
  <si>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</si>
  <si>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</si>
  <si>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</si>
  <si>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</si>
  <si>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</si>
  <si>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</si>
  <si>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</si>
  <si>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</si>
  <si>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</si>
  <si>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</si>
  <si>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</si>
  <si>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</si>
  <si>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</si>
  <si>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</si>
  <si>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</si>
  <si>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</si>
  <si>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</si>
  <si>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</si>
  <si>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</si>
  <si>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</si>
  <si>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</si>
  <si>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</si>
  <si>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</si>
  <si>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</si>
  <si>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</si>
  <si>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</si>
  <si>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</si>
  <si>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</si>
  <si>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</si>
  <si>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</si>
  <si>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</si>
  <si>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</si>
  <si>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</si>
  <si>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</si>
  <si>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</si>
  <si>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</si>
  <si>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</si>
  <si>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</si>
  <si>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</si>
  <si>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</si>
  <si>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</si>
  <si>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</si>
  <si>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</si>
  <si>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</si>
  <si>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</si>
  <si>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</si>
  <si>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</si>
  <si>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</si>
  <si>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</si>
  <si>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</si>
  <si>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</si>
  <si>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</si>
  <si>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</si>
  <si>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</si>
  <si>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</si>
  <si>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</si>
  <si>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</si>
  <si>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</si>
  <si>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직원 층별 반기 회식비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</si>
  <si>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</si>
  <si>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</si>
  <si>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</si>
  <si>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</si>
  <si>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</si>
  <si>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</si>
  <si>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</si>
  <si>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</si>
  <si>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</si>
  <si>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</si>
  <si>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</si>
  <si>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</si>
  <si>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</si>
  <si>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</si>
  <si>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</si>
  <si>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</si>
  <si>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</si>
  <si>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</si>
  <si>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</si>
  <si>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</si>
  <si>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</si>
  <si>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</si>
  <si>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</si>
  <si>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</si>
  <si>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</si>
  <si>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</si>
  <si>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</si>
  <si>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</si>
  <si>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</si>
  <si>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</si>
  <si>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</si>
  <si>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</si>
  <si>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</si>
  <si>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</si>
  <si>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</si>
  <si>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</si>
  <si>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</si>
  <si>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</si>
  <si>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</si>
  <si>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</si>
  <si>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</si>
  <si>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</si>
  <si>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</si>
  <si>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</si>
  <si>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</si>
  <si>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</si>
  <si>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</si>
  <si>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</si>
  <si>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</si>
  <si>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</si>
  <si>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장제비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</si>
  <si>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</si>
  <si>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</si>
  <si>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</si>
  <si>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</si>
  <si>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</si>
  <si>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</si>
  <si>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</si>
  <si>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</si>
  <si>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</si>
  <si>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</si>
  <si>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</si>
  <si>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</si>
  <si>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</si>
  <si>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</si>
  <si>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</si>
  <si>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</si>
  <si>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</si>
  <si>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</si>
  <si>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</si>
  <si>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자동차보험(모닝 1302)</t>
  </si>
  <si>
    <t>자동차보험(레이 0432)</t>
  </si>
  <si>
    <t>일반 의료 소모품</t>
  </si>
  <si>
    <t>상비 의약품 구입비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</si>
  <si>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</si>
  <si>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</si>
  <si>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</si>
  <si>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</si>
  <si>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</si>
  <si>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</si>
  <si>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</si>
  <si>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</si>
  <si>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</si>
  <si>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</si>
  <si>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</si>
  <si>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</si>
  <si>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</si>
  <si>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소모품(에어매트리스 외)</t>
  </si>
  <si>
    <t>05 후원금</t>
  </si>
  <si>
    <t xml:space="preserve"> 직원식대</t>
  </si>
  <si>
    <t xml:space="preserve"> 공익요원식대</t>
  </si>
  <si>
    <t xml:space="preserve"> 실습생식대</t>
  </si>
  <si>
    <t>여가, 치매프로그램 재료비</t>
  </si>
  <si>
    <t>구충제 구입</t>
  </si>
  <si>
    <t>멀티비타민 구입</t>
  </si>
  <si>
    <t>통</t>
  </si>
  <si>
    <t>11 입소자부담금</t>
  </si>
  <si>
    <t>112 본인부담금 수입</t>
  </si>
  <si>
    <t>41 보조금 수입</t>
  </si>
  <si>
    <t>411 국고보조금
412 시.도 보조금</t>
  </si>
  <si>
    <t>91 이월금</t>
  </si>
  <si>
    <t>911 전년도이월금</t>
  </si>
  <si>
    <t>프로그램 활성화를 위한 금액 증액</t>
  </si>
  <si>
    <t>3. 본 예산은 사회복지법인 재무회계규칙 제 2장 예산과 결산에 의거 편성하며 집행한다.</t>
  </si>
  <si>
    <t>문서파쇄비</t>
  </si>
  <si>
    <t>전화요금(kt)</t>
  </si>
  <si>
    <t>인터넷사용료(skt)</t>
  </si>
  <si>
    <t>21년 차기년도 이월금 증가</t>
  </si>
  <si>
    <t>71 잡지출</t>
    <phoneticPr fontId="1" type="noConversion"/>
  </si>
  <si>
    <t>121 기관운영비</t>
    <phoneticPr fontId="1" type="noConversion"/>
  </si>
  <si>
    <t>111 급여</t>
    <phoneticPr fontId="1" type="noConversion"/>
  </si>
  <si>
    <t>112 각종수당</t>
    <phoneticPr fontId="1" type="noConversion"/>
  </si>
  <si>
    <t xml:space="preserve">  5등급</t>
    <phoneticPr fontId="1" type="noConversion"/>
  </si>
  <si>
    <t>211 시설비</t>
    <phoneticPr fontId="1" type="noConversion"/>
  </si>
  <si>
    <t>115 퇴직적립금</t>
    <phoneticPr fontId="1" type="noConversion"/>
  </si>
  <si>
    <t>113 일용잡금</t>
    <phoneticPr fontId="1" type="noConversion"/>
  </si>
  <si>
    <t>일용직 근로자 채용 감소</t>
    <phoneticPr fontId="1" type="noConversion"/>
  </si>
  <si>
    <t xml:space="preserve"> </t>
    <phoneticPr fontId="1" type="noConversion"/>
  </si>
  <si>
    <t>81 예비비 및 기타</t>
    <phoneticPr fontId="1" type="noConversion"/>
  </si>
  <si>
    <t>811 예비비</t>
    <phoneticPr fontId="1" type="noConversion"/>
  </si>
  <si>
    <t>특별행사프로그램
(소규모나들이,효도관광,어우러짐 등)</t>
    <phoneticPr fontId="1" type="noConversion"/>
  </si>
  <si>
    <t>원</t>
    <phoneticPr fontId="1" type="noConversion"/>
  </si>
  <si>
    <t>91 이월금</t>
    <phoneticPr fontId="1" type="noConversion"/>
  </si>
  <si>
    <t>1012 기타예금이자수입</t>
    <phoneticPr fontId="1" type="noConversion"/>
  </si>
  <si>
    <t>1013 직원식재료비수입</t>
    <phoneticPr fontId="1" type="noConversion"/>
  </si>
  <si>
    <r>
      <rPr>
        <sz val="8"/>
        <color theme="1"/>
        <rFont val="굴림"/>
        <family val="3"/>
        <charset val="129"/>
      </rPr>
      <t xml:space="preserve">1012 기타예금이자수입
1013 직원식재료비수입
</t>
    </r>
    <r>
      <rPr>
        <sz val="9"/>
        <color theme="1"/>
        <rFont val="굴림"/>
        <family val="3"/>
        <charset val="129"/>
      </rPr>
      <t>1014 기타잡수입</t>
    </r>
    <phoneticPr fontId="1" type="noConversion"/>
  </si>
  <si>
    <t>33 일반사업비</t>
    <phoneticPr fontId="1" type="noConversion"/>
  </si>
  <si>
    <t>335 프로그램사업비</t>
    <phoneticPr fontId="1" type="noConversion"/>
  </si>
  <si>
    <t>김장프로그램</t>
    <phoneticPr fontId="1" type="noConversion"/>
  </si>
  <si>
    <t>기타</t>
    <phoneticPr fontId="1" type="noConversion"/>
  </si>
  <si>
    <t>월</t>
    <phoneticPr fontId="1" type="noConversion"/>
  </si>
  <si>
    <t xml:space="preserve">2024년 무량수전노인전문요양원 </t>
    <phoneticPr fontId="1" type="noConversion"/>
  </si>
  <si>
    <t>최초예산 세입.세출 예산서</t>
    <phoneticPr fontId="34" type="noConversion"/>
  </si>
  <si>
    <t>○ 방역관련지원금(한시적)</t>
    <phoneticPr fontId="1" type="noConversion"/>
  </si>
  <si>
    <t>명</t>
    <phoneticPr fontId="1" type="noConversion"/>
  </si>
  <si>
    <t>직원연수</t>
    <phoneticPr fontId="1" type="noConversion"/>
  </si>
  <si>
    <t>개원17주년 행사(기념품 외)</t>
    <phoneticPr fontId="1" type="noConversion"/>
  </si>
  <si>
    <t>방역관련지원금(한시적)</t>
    <phoneticPr fontId="1" type="noConversion"/>
  </si>
  <si>
    <t>2024년 본인부담금 수가 인상율 반영</t>
    <phoneticPr fontId="1" type="noConversion"/>
  </si>
  <si>
    <t>23년 차기년도 이월금 감소</t>
    <phoneticPr fontId="1" type="noConversion"/>
  </si>
  <si>
    <t>2024년 최저시급 인상 및 직원비율 증가</t>
    <phoneticPr fontId="1" type="noConversion"/>
  </si>
  <si>
    <t>코호트격리한시적급여비용 한시적 지급 감소</t>
    <phoneticPr fontId="1" type="noConversion"/>
  </si>
  <si>
    <t>시설 노후화로 인한 건물공사 대금 증가</t>
    <phoneticPr fontId="1" type="noConversion"/>
  </si>
  <si>
    <t>소방시설 및 보수공사 비용 증가 및 노후된 건물 유지비 증가</t>
    <phoneticPr fontId="1" type="noConversion"/>
  </si>
  <si>
    <t>기저귀 및 위생매트 수량 증가 및 에어매트 구입 증가</t>
    <phoneticPr fontId="1" type="noConversion"/>
  </si>
  <si>
    <t>의료약품 및 소모품 구입 증가</t>
    <phoneticPr fontId="1" type="noConversion"/>
  </si>
  <si>
    <t>전출금</t>
    <phoneticPr fontId="1" type="noConversion"/>
  </si>
  <si>
    <t>=</t>
    <phoneticPr fontId="1" type="noConversion"/>
  </si>
  <si>
    <t>운영충당적립금</t>
    <phoneticPr fontId="1" type="noConversion"/>
  </si>
  <si>
    <t>시설환경개선준비금</t>
    <phoneticPr fontId="1" type="noConversion"/>
  </si>
  <si>
    <t>912 전년도이월금(후원금)</t>
    <phoneticPr fontId="1" type="noConversion"/>
  </si>
  <si>
    <t>911 전년도이월금</t>
    <phoneticPr fontId="1" type="noConversion"/>
  </si>
  <si>
    <t>23년 차기년도 이월금 증가</t>
    <phoneticPr fontId="1" type="noConversion"/>
  </si>
  <si>
    <t>41 전출금</t>
    <phoneticPr fontId="1" type="noConversion"/>
  </si>
  <si>
    <t>411 법인회계전출금</t>
    <phoneticPr fontId="1" type="noConversion"/>
  </si>
  <si>
    <t>법인회계 전출금 증가</t>
    <phoneticPr fontId="1" type="noConversion"/>
  </si>
  <si>
    <t>91 운영충당적립금 및 시설환경개선준비금</t>
    <phoneticPr fontId="1" type="noConversion"/>
  </si>
  <si>
    <t>911 운영충당적립금</t>
    <phoneticPr fontId="1" type="noConversion"/>
  </si>
  <si>
    <t>912 시설환경개선준비금</t>
    <phoneticPr fontId="1" type="noConversion"/>
  </si>
  <si>
    <t>운영충당적립금 증가</t>
    <phoneticPr fontId="1" type="noConversion"/>
  </si>
  <si>
    <t>시설환경개선준비금 증가</t>
    <phoneticPr fontId="1" type="noConversion"/>
  </si>
  <si>
    <t>앞산 500천원</t>
    <phoneticPr fontId="1" type="noConversion"/>
  </si>
  <si>
    <t>2024.  9.</t>
    <phoneticPr fontId="1" type="noConversion"/>
  </si>
  <si>
    <t>1. 무량수전노인전문요양원 2024년 1차추경예산 세입.세출 예산은 다음과 같다.</t>
    <phoneticPr fontId="1" type="noConversion"/>
  </si>
  <si>
    <t>2024년 최초 예산(A)</t>
    <phoneticPr fontId="1" type="noConversion"/>
  </si>
  <si>
    <t>2024년 1차추경
 예산(B)</t>
    <phoneticPr fontId="1" type="noConversion"/>
  </si>
  <si>
    <t>2024년
최초 예산(A)</t>
    <phoneticPr fontId="1" type="noConversion"/>
  </si>
  <si>
    <t>2024년
1차추경 예산(B)</t>
    <phoneticPr fontId="1" type="noConversion"/>
  </si>
  <si>
    <t>2024년 
1차추경 예산(B)</t>
    <phoneticPr fontId="1" type="noConversion"/>
  </si>
  <si>
    <t>2024년 무량수전노인전문요양원 1차추경예산 총괄내역서</t>
    <phoneticPr fontId="34" type="noConversion"/>
  </si>
  <si>
    <t>1) 2024년 1차추경예산 세입예산 내역</t>
    <phoneticPr fontId="1" type="noConversion"/>
  </si>
  <si>
    <t>2) 2024년 1차추경예산 세출예산 내역</t>
    <phoneticPr fontId="1" type="noConversion"/>
  </si>
  <si>
    <t>2024년 무량수전노인전문요양원 1차추경예산 변경 사유서</t>
    <phoneticPr fontId="1" type="noConversion"/>
  </si>
  <si>
    <t>○ 삼성카드캐쉬백(24년)</t>
    <phoneticPr fontId="1" type="noConversion"/>
  </si>
  <si>
    <t>TV수신료</t>
    <phoneticPr fontId="1" type="noConversion"/>
  </si>
  <si>
    <t xml:space="preserve">태블릿 전산료 </t>
    <phoneticPr fontId="1" type="noConversion"/>
  </si>
  <si>
    <t>층별휴대폰전화</t>
    <phoneticPr fontId="1" type="noConversion"/>
  </si>
  <si>
    <t>추석특별위로금 지자체에서 지출 및 춘계부식비, 월동대책비 감소</t>
    <phoneticPr fontId="1" type="noConversion"/>
  </si>
  <si>
    <t>장기근속종사자 감소</t>
    <phoneticPr fontId="1" type="noConversion"/>
  </si>
  <si>
    <t>직원종사자 감소 및 실습생 감소</t>
    <phoneticPr fontId="1" type="noConversion"/>
  </si>
  <si>
    <t>116 사회보험부담금</t>
    <phoneticPr fontId="1" type="noConversion"/>
  </si>
  <si>
    <t>11 인건비</t>
    <phoneticPr fontId="1" type="noConversion"/>
  </si>
  <si>
    <t>12 업무추진비</t>
    <phoneticPr fontId="1" type="noConversion"/>
  </si>
  <si>
    <t>○ 기획홍보사업비(소식지,리플렛제작등)</t>
    <phoneticPr fontId="1" type="noConversion"/>
  </si>
  <si>
    <t>원</t>
    <phoneticPr fontId="1" type="noConversion"/>
  </si>
  <si>
    <t>기관홍보사업(소식지, 홍보제작비 등)증가 및 경조사비 증가</t>
    <phoneticPr fontId="1" type="noConversion"/>
  </si>
  <si>
    <t>133 공공요금 및 
각종 세금공과금</t>
    <phoneticPr fontId="1" type="noConversion"/>
  </si>
  <si>
    <t>공공요금 비용 증가</t>
    <phoneticPr fontId="1" type="noConversion"/>
  </si>
  <si>
    <t>국제유가 인상으로 증가</t>
    <phoneticPr fontId="1" type="noConversion"/>
  </si>
  <si>
    <t>종사자 근무복 구입 및 직원교육 및 직원연수 참여 증가</t>
    <phoneticPr fontId="1" type="noConversion"/>
  </si>
  <si>
    <t>종사자 퇴사로 식대비 감소</t>
    <phoneticPr fontId="1" type="noConversion"/>
  </si>
  <si>
    <t>소규모 나들이 증가</t>
    <phoneticPr fontId="1" type="noConversion"/>
  </si>
  <si>
    <t>신규입사자 코로나 검사비용 감소</t>
    <phoneticPr fontId="1" type="noConversion"/>
  </si>
  <si>
    <t>익년도 이월금 감소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</si>
  <si>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4,912,184,000원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</si>
</sst>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38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8"/>
      <name val="돋움"/>
      <family val="3"/>
      <charset val="129"/>
    </font>
    <font>
      <b/>
      <sz val="16"/>
      <name val="굴림"/>
      <family val="3"/>
      <charset val="129"/>
    </font>
    <font>
      <sz val="7.5"/>
      <color theme="1"/>
      <name val="굴림"/>
      <family val="3"/>
      <charset val="129"/>
    </font>
    <font>
      <b/>
      <sz val="26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rgb="FF000000"/>
      </right>
      <top style="hair">
        <color auto="1"/>
      </top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60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41" fontId="16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4" fontId="6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>
      <alignment vertical="center"/>
    </xf>
    <xf numFmtId="43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3" fontId="28" fillId="0" borderId="16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43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68" xfId="0" applyNumberFormat="1" applyFont="1" applyBorder="1" applyAlignment="1">
      <alignment horizontal="center" vertical="center"/>
    </xf>
    <xf numFmtId="3" fontId="28" fillId="0" borderId="7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3" fontId="28" fillId="0" borderId="17" xfId="0" applyNumberFormat="1" applyFont="1" applyBorder="1" applyAlignment="1">
      <alignment horizontal="right" vertical="center" wrapText="1"/>
    </xf>
    <xf numFmtId="3" fontId="28" fillId="0" borderId="108" xfId="0" applyNumberFormat="1" applyFont="1" applyBorder="1" applyAlignment="1">
      <alignment horizontal="right" vertical="center"/>
    </xf>
    <xf numFmtId="3" fontId="28" fillId="3" borderId="40" xfId="0" applyNumberFormat="1" applyFont="1" applyFill="1" applyBorder="1" applyAlignment="1">
      <alignment horizontal="center" vertical="center"/>
    </xf>
    <xf numFmtId="43" fontId="28" fillId="3" borderId="40" xfId="0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>
      <alignment vertical="center"/>
    </xf>
    <xf numFmtId="43" fontId="28" fillId="3" borderId="35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>
      <alignment vertical="center"/>
    </xf>
    <xf numFmtId="0" fontId="28" fillId="3" borderId="37" xfId="0" applyFont="1" applyFill="1" applyBorder="1">
      <alignment vertical="center"/>
    </xf>
    <xf numFmtId="0" fontId="28" fillId="3" borderId="37" xfId="0" applyFont="1" applyFill="1" applyBorder="1" applyAlignment="1">
      <alignment horizontal="center" vertical="center"/>
    </xf>
    <xf numFmtId="3" fontId="28" fillId="3" borderId="85" xfId="0" applyNumberFormat="1" applyFont="1" applyFill="1" applyBorder="1">
      <alignment vertical="center"/>
    </xf>
    <xf numFmtId="3" fontId="28" fillId="3" borderId="10" xfId="0" applyNumberFormat="1" applyFont="1" applyFill="1" applyBorder="1" applyAlignment="1">
      <alignment horizontal="right" vertical="center"/>
    </xf>
    <xf numFmtId="3" fontId="28" fillId="3" borderId="9" xfId="0" applyNumberFormat="1" applyFont="1" applyFill="1" applyBorder="1">
      <alignment vertical="center"/>
    </xf>
    <xf numFmtId="3" fontId="28" fillId="3" borderId="23" xfId="0" applyNumberFormat="1" applyFont="1" applyFill="1" applyBorder="1" applyAlignment="1">
      <alignment horizontal="right" vertical="center"/>
    </xf>
    <xf numFmtId="43" fontId="28" fillId="3" borderId="3" xfId="0" applyNumberFormat="1" applyFont="1" applyFill="1" applyBorder="1" applyAlignment="1">
      <alignment horizontal="right" vertical="center"/>
    </xf>
    <xf numFmtId="0" fontId="28" fillId="3" borderId="11" xfId="0" applyFont="1" applyFill="1" applyBorder="1">
      <alignment vertical="center"/>
    </xf>
    <xf numFmtId="3" fontId="28" fillId="3" borderId="11" xfId="0" applyNumberFormat="1" applyFont="1" applyFill="1" applyBorder="1">
      <alignment vertical="center"/>
    </xf>
    <xf numFmtId="0" fontId="28" fillId="3" borderId="11" xfId="0" applyFont="1" applyFill="1" applyBorder="1" applyAlignment="1">
      <alignment horizontal="center" vertical="center"/>
    </xf>
    <xf numFmtId="3" fontId="28" fillId="3" borderId="86" xfId="0" applyNumberFormat="1" applyFont="1" applyFill="1" applyBorder="1">
      <alignment vertical="center"/>
    </xf>
    <xf numFmtId="0" fontId="28" fillId="3" borderId="87" xfId="0" applyFont="1" applyFill="1" applyBorder="1">
      <alignment vertical="center"/>
    </xf>
    <xf numFmtId="0" fontId="28" fillId="3" borderId="11" xfId="0" applyFont="1" applyFill="1" applyBorder="1" applyAlignment="1">
      <alignment horizontal="left" vertical="center"/>
    </xf>
    <xf numFmtId="43" fontId="28" fillId="3" borderId="9" xfId="0" applyNumberFormat="1" applyFont="1" applyFill="1" applyBorder="1" applyAlignment="1">
      <alignment horizontal="right" vertical="center"/>
    </xf>
    <xf numFmtId="10" fontId="28" fillId="3" borderId="11" xfId="0" applyNumberFormat="1" applyFont="1" applyFill="1" applyBorder="1">
      <alignment vertical="center"/>
    </xf>
    <xf numFmtId="0" fontId="28" fillId="3" borderId="88" xfId="0" applyFont="1" applyFill="1" applyBorder="1">
      <alignment vertical="center"/>
    </xf>
    <xf numFmtId="0" fontId="28" fillId="3" borderId="17" xfId="0" applyFont="1" applyFill="1" applyBorder="1" applyAlignment="1">
      <alignment horizontal="left" vertical="center"/>
    </xf>
    <xf numFmtId="0" fontId="28" fillId="3" borderId="16" xfId="0" applyFont="1" applyFill="1" applyBorder="1" applyAlignment="1">
      <alignment horizontal="left" vertical="center"/>
    </xf>
    <xf numFmtId="3" fontId="28" fillId="3" borderId="18" xfId="0" applyNumberFormat="1" applyFont="1" applyFill="1" applyBorder="1" applyAlignment="1">
      <alignment horizontal="right" vertical="center"/>
    </xf>
    <xf numFmtId="3" fontId="28" fillId="3" borderId="16" xfId="0" applyNumberFormat="1" applyFont="1" applyFill="1" applyBorder="1">
      <alignment vertical="center"/>
    </xf>
    <xf numFmtId="3" fontId="28" fillId="3" borderId="24" xfId="0" quotePrefix="1" applyNumberFormat="1" applyFont="1" applyFill="1" applyBorder="1" applyAlignment="1">
      <alignment horizontal="right" vertical="center"/>
    </xf>
    <xf numFmtId="43" fontId="28" fillId="3" borderId="15" xfId="0" applyNumberFormat="1" applyFont="1" applyFill="1" applyBorder="1" applyAlignment="1">
      <alignment horizontal="right" vertical="center"/>
    </xf>
    <xf numFmtId="0" fontId="28" fillId="3" borderId="18" xfId="0" applyFont="1" applyFill="1" applyBorder="1">
      <alignment vertical="center"/>
    </xf>
    <xf numFmtId="3" fontId="28" fillId="3" borderId="18" xfId="0" applyNumberFormat="1" applyFont="1" applyFill="1" applyBorder="1">
      <alignment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8" xfId="0" quotePrefix="1" applyFont="1" applyFill="1" applyBorder="1">
      <alignment vertical="center"/>
    </xf>
    <xf numFmtId="3" fontId="28" fillId="3" borderId="89" xfId="0" applyNumberFormat="1" applyFont="1" applyFill="1" applyBorder="1">
      <alignment vertical="center"/>
    </xf>
    <xf numFmtId="0" fontId="28" fillId="3" borderId="15" xfId="0" applyFont="1" applyFill="1" applyBorder="1" applyAlignment="1">
      <alignment horizontal="left" vertical="center"/>
    </xf>
    <xf numFmtId="3" fontId="28" fillId="3" borderId="0" xfId="0" applyNumberFormat="1" applyFont="1" applyFill="1" applyAlignment="1">
      <alignment horizontal="right" vertical="center"/>
    </xf>
    <xf numFmtId="3" fontId="28" fillId="3" borderId="15" xfId="0" applyNumberFormat="1" applyFont="1" applyFill="1" applyBorder="1">
      <alignment vertical="center"/>
    </xf>
    <xf numFmtId="3" fontId="28" fillId="3" borderId="20" xfId="0" quotePrefix="1" applyNumberFormat="1" applyFont="1" applyFill="1" applyBorder="1" applyAlignment="1">
      <alignment horizontal="right" vertical="center"/>
    </xf>
    <xf numFmtId="0" fontId="29" fillId="3" borderId="0" xfId="0" applyFont="1" applyFill="1">
      <alignment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quotePrefix="1" applyFont="1" applyFill="1">
      <alignment vertical="center"/>
    </xf>
    <xf numFmtId="3" fontId="29" fillId="3" borderId="90" xfId="0" applyNumberFormat="1" applyFont="1" applyFill="1" applyBorder="1">
      <alignment vertical="center"/>
    </xf>
    <xf numFmtId="0" fontId="28" fillId="3" borderId="0" xfId="0" applyFont="1" applyFill="1">
      <alignment vertical="center"/>
    </xf>
    <xf numFmtId="3" fontId="28" fillId="3" borderId="0" xfId="0" applyNumberFormat="1" applyFont="1" applyFill="1">
      <alignment vertical="center"/>
    </xf>
    <xf numFmtId="0" fontId="28" fillId="3" borderId="0" xfId="0" applyFont="1" applyFill="1" applyAlignment="1">
      <alignment horizontal="center" vertical="center"/>
    </xf>
    <xf numFmtId="0" fontId="28" fillId="3" borderId="0" xfId="0" quotePrefix="1" applyFont="1" applyFill="1">
      <alignment vertical="center"/>
    </xf>
    <xf numFmtId="3" fontId="28" fillId="3" borderId="90" xfId="0" applyNumberFormat="1" applyFont="1" applyFill="1" applyBorder="1">
      <alignment vertical="center"/>
    </xf>
    <xf numFmtId="0" fontId="28" fillId="3" borderId="21" xfId="0" applyFont="1" applyFill="1" applyBorder="1">
      <alignment vertical="center"/>
    </xf>
    <xf numFmtId="3" fontId="28" fillId="3" borderId="24" xfId="0" applyNumberFormat="1" applyFont="1" applyFill="1" applyBorder="1" applyAlignment="1">
      <alignment horizontal="right" vertical="center"/>
    </xf>
    <xf numFmtId="43" fontId="28" fillId="3" borderId="16" xfId="0" applyNumberFormat="1" applyFont="1" applyFill="1" applyBorder="1" applyAlignment="1">
      <alignment horizontal="right" vertical="center"/>
    </xf>
    <xf numFmtId="3" fontId="28" fillId="3" borderId="20" xfId="0" applyNumberFormat="1" applyFont="1" applyFill="1" applyBorder="1" applyAlignment="1">
      <alignment horizontal="right" vertical="center"/>
    </xf>
    <xf numFmtId="0" fontId="29" fillId="3" borderId="21" xfId="0" applyFont="1" applyFill="1" applyBorder="1">
      <alignment vertical="center"/>
    </xf>
    <xf numFmtId="0" fontId="29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horizontal="left" vertical="center"/>
    </xf>
    <xf numFmtId="0" fontId="28" fillId="3" borderId="91" xfId="0" applyFont="1" applyFill="1" applyBorder="1">
      <alignment vertical="center"/>
    </xf>
    <xf numFmtId="0" fontId="28" fillId="3" borderId="70" xfId="0" applyFont="1" applyFill="1" applyBorder="1">
      <alignment vertical="center"/>
    </xf>
    <xf numFmtId="0" fontId="28" fillId="3" borderId="71" xfId="0" applyFont="1" applyFill="1" applyBorder="1" applyAlignment="1">
      <alignment horizontal="left" vertical="center"/>
    </xf>
    <xf numFmtId="3" fontId="28" fillId="3" borderId="100" xfId="0" applyNumberFormat="1" applyFont="1" applyFill="1" applyBorder="1" applyAlignment="1">
      <alignment horizontal="right" vertical="center"/>
    </xf>
    <xf numFmtId="3" fontId="28" fillId="3" borderId="71" xfId="0" applyNumberFormat="1" applyFont="1" applyFill="1" applyBorder="1">
      <alignment vertical="center"/>
    </xf>
    <xf numFmtId="3" fontId="28" fillId="3" borderId="99" xfId="0" applyNumberFormat="1" applyFont="1" applyFill="1" applyBorder="1" applyAlignment="1">
      <alignment horizontal="right" vertical="center"/>
    </xf>
    <xf numFmtId="43" fontId="28" fillId="3" borderId="71" xfId="0" applyNumberFormat="1" applyFont="1" applyFill="1" applyBorder="1" applyAlignment="1">
      <alignment horizontal="right" vertical="center"/>
    </xf>
    <xf numFmtId="3" fontId="29" fillId="3" borderId="100" xfId="0" applyNumberFormat="1" applyFont="1" applyFill="1" applyBorder="1">
      <alignment vertical="center"/>
    </xf>
    <xf numFmtId="0" fontId="29" fillId="3" borderId="100" xfId="0" applyFont="1" applyFill="1" applyBorder="1">
      <alignment vertical="center"/>
    </xf>
    <xf numFmtId="0" fontId="29" fillId="3" borderId="100" xfId="0" applyFont="1" applyFill="1" applyBorder="1" applyAlignment="1">
      <alignment horizontal="center" vertical="center"/>
    </xf>
    <xf numFmtId="0" fontId="29" fillId="3" borderId="100" xfId="0" quotePrefix="1" applyFont="1" applyFill="1" applyBorder="1">
      <alignment vertical="center"/>
    </xf>
    <xf numFmtId="3" fontId="29" fillId="3" borderId="101" xfId="0" applyNumberFormat="1" applyFont="1" applyFill="1" applyBorder="1">
      <alignment vertical="center"/>
    </xf>
    <xf numFmtId="0" fontId="28" fillId="3" borderId="15" xfId="0" applyFont="1" applyFill="1" applyBorder="1">
      <alignment vertical="center"/>
    </xf>
    <xf numFmtId="0" fontId="28" fillId="3" borderId="16" xfId="0" applyFont="1" applyFill="1" applyBorder="1" applyAlignment="1">
      <alignment vertical="center" wrapText="1"/>
    </xf>
    <xf numFmtId="3" fontId="28" fillId="3" borderId="18" xfId="0" applyNumberFormat="1" applyFont="1" applyFill="1" applyBorder="1" applyAlignment="1">
      <alignment horizontal="right" vertical="center" wrapText="1"/>
    </xf>
    <xf numFmtId="0" fontId="28" fillId="3" borderId="3" xfId="0" applyFont="1" applyFill="1" applyBorder="1" applyAlignment="1">
      <alignment vertical="center" wrapText="1"/>
    </xf>
    <xf numFmtId="3" fontId="28" fillId="3" borderId="6" xfId="0" applyNumberFormat="1" applyFont="1" applyFill="1" applyBorder="1" applyAlignment="1">
      <alignment horizontal="right" vertical="center" wrapText="1"/>
    </xf>
    <xf numFmtId="3" fontId="28" fillId="3" borderId="3" xfId="0" applyNumberFormat="1" applyFont="1" applyFill="1" applyBorder="1">
      <alignment vertical="center"/>
    </xf>
    <xf numFmtId="3" fontId="28" fillId="3" borderId="4" xfId="0" applyNumberFormat="1" applyFont="1" applyFill="1" applyBorder="1" applyAlignment="1">
      <alignment horizontal="right" vertical="center"/>
    </xf>
    <xf numFmtId="0" fontId="28" fillId="3" borderId="6" xfId="0" applyFont="1" applyFill="1" applyBorder="1">
      <alignment vertical="center"/>
    </xf>
    <xf numFmtId="3" fontId="28" fillId="3" borderId="6" xfId="0" applyNumberFormat="1" applyFont="1" applyFill="1" applyBorder="1">
      <alignment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6" xfId="0" quotePrefix="1" applyFont="1" applyFill="1" applyBorder="1">
      <alignment vertical="center"/>
    </xf>
    <xf numFmtId="3" fontId="28" fillId="3" borderId="16" xfId="0" applyNumberFormat="1" applyFont="1" applyFill="1" applyBorder="1" applyAlignment="1">
      <alignment horizontal="right" vertical="center"/>
    </xf>
    <xf numFmtId="0" fontId="28" fillId="3" borderId="17" xfId="0" applyFont="1" applyFill="1" applyBorder="1">
      <alignment vertical="center"/>
    </xf>
    <xf numFmtId="0" fontId="28" fillId="3" borderId="102" xfId="0" applyFont="1" applyFill="1" applyBorder="1" applyAlignment="1">
      <alignment horizontal="left" vertical="center"/>
    </xf>
    <xf numFmtId="3" fontId="28" fillId="3" borderId="103" xfId="0" applyNumberFormat="1" applyFont="1" applyFill="1" applyBorder="1" applyAlignment="1">
      <alignment horizontal="right" vertical="center"/>
    </xf>
    <xf numFmtId="3" fontId="28" fillId="3" borderId="102" xfId="0" applyNumberFormat="1" applyFont="1" applyFill="1" applyBorder="1">
      <alignment vertical="center"/>
    </xf>
    <xf numFmtId="3" fontId="28" fillId="3" borderId="104" xfId="0" applyNumberFormat="1" applyFont="1" applyFill="1" applyBorder="1" applyAlignment="1">
      <alignment horizontal="right" vertical="center"/>
    </xf>
    <xf numFmtId="43" fontId="28" fillId="3" borderId="102" xfId="0" applyNumberFormat="1" applyFont="1" applyFill="1" applyBorder="1" applyAlignment="1">
      <alignment horizontal="right" vertical="center"/>
    </xf>
    <xf numFmtId="0" fontId="28" fillId="3" borderId="5" xfId="0" applyFont="1" applyFill="1" applyBorder="1">
      <alignment vertical="center"/>
    </xf>
    <xf numFmtId="3" fontId="28" fillId="3" borderId="92" xfId="0" applyNumberFormat="1" applyFont="1" applyFill="1" applyBorder="1">
      <alignment vertical="center"/>
    </xf>
    <xf numFmtId="3" fontId="28" fillId="3" borderId="11" xfId="0" applyNumberFormat="1" applyFont="1" applyFill="1" applyBorder="1" applyAlignment="1">
      <alignment horizontal="right" vertical="center"/>
    </xf>
    <xf numFmtId="3" fontId="28" fillId="3" borderId="23" xfId="0" quotePrefix="1" applyNumberFormat="1" applyFont="1" applyFill="1" applyBorder="1" applyAlignment="1">
      <alignment horizontal="right" vertical="center"/>
    </xf>
    <xf numFmtId="0" fontId="28" fillId="3" borderId="72" xfId="0" applyFont="1" applyFill="1" applyBorder="1" applyAlignment="1">
      <alignment horizontal="left" vertical="center"/>
    </xf>
    <xf numFmtId="3" fontId="28" fillId="3" borderId="72" xfId="0" applyNumberFormat="1" applyFont="1" applyFill="1" applyBorder="1">
      <alignment vertical="center"/>
    </xf>
    <xf numFmtId="3" fontId="28" fillId="3" borderId="74" xfId="0" quotePrefix="1" applyNumberFormat="1" applyFont="1" applyFill="1" applyBorder="1" applyAlignment="1">
      <alignment horizontal="right" vertical="center"/>
    </xf>
    <xf numFmtId="0" fontId="28" fillId="3" borderId="73" xfId="0" applyFont="1" applyFill="1" applyBorder="1">
      <alignment vertical="center"/>
    </xf>
    <xf numFmtId="3" fontId="28" fillId="3" borderId="73" xfId="0" applyNumberFormat="1" applyFont="1" applyFill="1" applyBorder="1">
      <alignment vertical="center"/>
    </xf>
    <xf numFmtId="0" fontId="28" fillId="3" borderId="73" xfId="0" applyFont="1" applyFill="1" applyBorder="1" applyAlignment="1">
      <alignment horizontal="center" vertical="center"/>
    </xf>
    <xf numFmtId="0" fontId="28" fillId="3" borderId="73" xfId="0" quotePrefix="1" applyFont="1" applyFill="1" applyBorder="1">
      <alignment vertical="center"/>
    </xf>
    <xf numFmtId="3" fontId="28" fillId="3" borderId="93" xfId="0" applyNumberFormat="1" applyFont="1" applyFill="1" applyBorder="1">
      <alignment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11" xfId="0" quotePrefix="1" applyFont="1" applyFill="1" applyBorder="1">
      <alignment vertical="center"/>
    </xf>
    <xf numFmtId="43" fontId="28" fillId="3" borderId="15" xfId="0" quotePrefix="1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 vertical="center"/>
    </xf>
    <xf numFmtId="3" fontId="28" fillId="3" borderId="15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28" fillId="3" borderId="20" xfId="0" quotePrefix="1" applyFont="1" applyFill="1" applyBorder="1" applyAlignment="1">
      <alignment horizontal="right" vertical="center"/>
    </xf>
    <xf numFmtId="0" fontId="28" fillId="3" borderId="15" xfId="0" quotePrefix="1" applyFont="1" applyFill="1" applyBorder="1" applyAlignment="1">
      <alignment horizontal="right" vertical="center"/>
    </xf>
    <xf numFmtId="0" fontId="28" fillId="2" borderId="0" xfId="0" applyFont="1" applyFill="1">
      <alignment vertical="center"/>
    </xf>
    <xf numFmtId="0" fontId="28" fillId="3" borderId="0" xfId="0" applyFont="1" applyFill="1" applyAlignment="1">
      <alignment vertical="center" wrapText="1"/>
    </xf>
    <xf numFmtId="3" fontId="28" fillId="2" borderId="0" xfId="0" applyNumberFormat="1" applyFont="1" applyFill="1">
      <alignment vertical="center"/>
    </xf>
    <xf numFmtId="0" fontId="28" fillId="3" borderId="71" xfId="0" applyFont="1" applyFill="1" applyBorder="1">
      <alignment vertical="center"/>
    </xf>
    <xf numFmtId="0" fontId="28" fillId="3" borderId="100" xfId="0" applyFont="1" applyFill="1" applyBorder="1">
      <alignment vertical="center"/>
    </xf>
    <xf numFmtId="3" fontId="28" fillId="3" borderId="100" xfId="0" applyNumberFormat="1" applyFont="1" applyFill="1" applyBorder="1">
      <alignment vertical="center"/>
    </xf>
    <xf numFmtId="0" fontId="28" fillId="3" borderId="100" xfId="0" applyFont="1" applyFill="1" applyBorder="1" applyAlignment="1">
      <alignment horizontal="center" vertical="center"/>
    </xf>
    <xf numFmtId="3" fontId="28" fillId="3" borderId="101" xfId="0" applyNumberFormat="1" applyFont="1" applyFill="1" applyBorder="1">
      <alignment vertical="center"/>
    </xf>
    <xf numFmtId="3" fontId="28" fillId="3" borderId="20" xfId="0" applyNumberFormat="1" applyFont="1" applyFill="1" applyBorder="1">
      <alignment vertical="center"/>
    </xf>
    <xf numFmtId="43" fontId="28" fillId="3" borderId="15" xfId="0" applyNumberFormat="1" applyFont="1" applyFill="1" applyBorder="1">
      <alignment vertical="center"/>
    </xf>
    <xf numFmtId="3" fontId="28" fillId="3" borderId="20" xfId="0" quotePrefix="1" applyNumberFormat="1" applyFont="1" applyFill="1" applyBorder="1">
      <alignment vertical="center"/>
    </xf>
    <xf numFmtId="43" fontId="28" fillId="3" borderId="15" xfId="0" quotePrefix="1" applyNumberFormat="1" applyFont="1" applyFill="1" applyBorder="1">
      <alignment vertical="center"/>
    </xf>
    <xf numFmtId="0" fontId="28" fillId="3" borderId="100" xfId="0" quotePrefix="1" applyFont="1" applyFill="1" applyBorder="1">
      <alignment vertical="center"/>
    </xf>
    <xf numFmtId="0" fontId="28" fillId="3" borderId="94" xfId="0" applyFont="1" applyFill="1" applyBorder="1">
      <alignment vertical="center"/>
    </xf>
    <xf numFmtId="0" fontId="28" fillId="3" borderId="5" xfId="0" applyFont="1" applyFill="1" applyBorder="1" applyAlignment="1">
      <alignment horizontal="left" vertical="center"/>
    </xf>
    <xf numFmtId="3" fontId="28" fillId="3" borderId="3" xfId="0" applyNumberFormat="1" applyFont="1" applyFill="1" applyBorder="1" applyAlignment="1">
      <alignment horizontal="right" vertical="center"/>
    </xf>
    <xf numFmtId="3" fontId="28" fillId="3" borderId="4" xfId="0" quotePrefix="1" applyNumberFormat="1" applyFont="1" applyFill="1" applyBorder="1" applyAlignment="1">
      <alignment horizontal="right" vertical="center"/>
    </xf>
    <xf numFmtId="43" fontId="28" fillId="3" borderId="3" xfId="0" quotePrefix="1" applyNumberFormat="1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3" fontId="28" fillId="3" borderId="9" xfId="0" applyNumberFormat="1" applyFont="1" applyFill="1" applyBorder="1" applyAlignment="1">
      <alignment horizontal="right" vertical="center"/>
    </xf>
    <xf numFmtId="0" fontId="28" fillId="3" borderId="18" xfId="0" applyFont="1" applyFill="1" applyBorder="1" applyAlignment="1">
      <alignment vertical="center" shrinkToFit="1"/>
    </xf>
    <xf numFmtId="0" fontId="28" fillId="3" borderId="70" xfId="0" applyFont="1" applyFill="1" applyBorder="1" applyAlignment="1">
      <alignment horizontal="left" vertical="center"/>
    </xf>
    <xf numFmtId="3" fontId="28" fillId="3" borderId="71" xfId="0" applyNumberFormat="1" applyFont="1" applyFill="1" applyBorder="1" applyAlignment="1">
      <alignment horizontal="right" vertical="center"/>
    </xf>
    <xf numFmtId="3" fontId="28" fillId="3" borderId="99" xfId="0" quotePrefix="1" applyNumberFormat="1" applyFont="1" applyFill="1" applyBorder="1" applyAlignment="1">
      <alignment horizontal="right" vertical="center"/>
    </xf>
    <xf numFmtId="43" fontId="28" fillId="3" borderId="71" xfId="0" quotePrefix="1" applyNumberFormat="1" applyFont="1" applyFill="1" applyBorder="1" applyAlignment="1">
      <alignment horizontal="right" vertical="center"/>
    </xf>
    <xf numFmtId="0" fontId="28" fillId="3" borderId="6" xfId="0" applyFont="1" applyFill="1" applyBorder="1" applyAlignment="1">
      <alignment horizontal="left" vertical="center"/>
    </xf>
    <xf numFmtId="0" fontId="28" fillId="3" borderId="16" xfId="0" applyFont="1" applyFill="1" applyBorder="1">
      <alignment vertical="center"/>
    </xf>
    <xf numFmtId="43" fontId="28" fillId="3" borderId="21" xfId="0" applyNumberFormat="1" applyFont="1" applyFill="1" applyBorder="1" applyAlignment="1">
      <alignment horizontal="right" vertical="center"/>
    </xf>
    <xf numFmtId="3" fontId="29" fillId="2" borderId="0" xfId="0" applyNumberFormat="1" applyFont="1" applyFill="1">
      <alignment vertical="center"/>
    </xf>
    <xf numFmtId="178" fontId="29" fillId="3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3" borderId="18" xfId="0" applyFont="1" applyFill="1" applyBorder="1" applyAlignment="1">
      <alignment vertical="center" wrapText="1"/>
    </xf>
    <xf numFmtId="0" fontId="28" fillId="3" borderId="96" xfId="0" applyFont="1" applyFill="1" applyBorder="1">
      <alignment vertical="center"/>
    </xf>
    <xf numFmtId="0" fontId="28" fillId="3" borderId="3" xfId="0" applyFont="1" applyFill="1" applyBorder="1">
      <alignment vertical="center"/>
    </xf>
    <xf numFmtId="0" fontId="28" fillId="3" borderId="17" xfId="0" applyFont="1" applyFill="1" applyBorder="1" applyAlignment="1">
      <alignment horizontal="left" vertical="center" shrinkToFit="1"/>
    </xf>
    <xf numFmtId="0" fontId="28" fillId="3" borderId="0" xfId="0" applyFont="1" applyFill="1" applyAlignment="1">
      <alignment vertical="center" wrapText="1" shrinkToFit="1"/>
    </xf>
    <xf numFmtId="0" fontId="28" fillId="3" borderId="0" xfId="0" applyFont="1" applyFill="1" applyAlignment="1">
      <alignment vertical="center" shrinkToFit="1"/>
    </xf>
    <xf numFmtId="0" fontId="28" fillId="3" borderId="95" xfId="0" applyFont="1" applyFill="1" applyBorder="1">
      <alignment vertical="center"/>
    </xf>
    <xf numFmtId="43" fontId="28" fillId="3" borderId="9" xfId="0" quotePrefix="1" applyNumberFormat="1" applyFont="1" applyFill="1" applyBorder="1" applyAlignment="1">
      <alignment horizontal="right" vertical="center"/>
    </xf>
    <xf numFmtId="0" fontId="28" fillId="3" borderId="10" xfId="0" applyFont="1" applyFill="1" applyBorder="1">
      <alignment vertical="center"/>
    </xf>
    <xf numFmtId="43" fontId="28" fillId="3" borderId="16" xfId="0" quotePrefix="1" applyNumberFormat="1" applyFont="1" applyFill="1" applyBorder="1" applyAlignment="1">
      <alignment horizontal="right" vertical="center"/>
    </xf>
    <xf numFmtId="3" fontId="28" fillId="3" borderId="72" xfId="0" applyNumberFormat="1" applyFont="1" applyFill="1" applyBorder="1" applyAlignment="1">
      <alignment horizontal="right" vertical="center"/>
    </xf>
    <xf numFmtId="43" fontId="28" fillId="3" borderId="72" xfId="0" quotePrefix="1" applyNumberFormat="1" applyFont="1" applyFill="1" applyBorder="1" applyAlignment="1">
      <alignment horizontal="right" vertical="center"/>
    </xf>
    <xf numFmtId="0" fontId="28" fillId="3" borderId="97" xfId="0" applyFont="1" applyFill="1" applyBorder="1">
      <alignment vertical="center"/>
    </xf>
    <xf numFmtId="0" fontId="28" fillId="3" borderId="87" xfId="0" applyFont="1" applyFill="1" applyBorder="1" applyAlignment="1">
      <alignment horizontal="left" vertical="center"/>
    </xf>
    <xf numFmtId="0" fontId="28" fillId="3" borderId="88" xfId="0" applyFont="1" applyFill="1" applyBorder="1" applyAlignment="1">
      <alignment horizontal="left" vertical="center"/>
    </xf>
    <xf numFmtId="0" fontId="28" fillId="2" borderId="18" xfId="0" applyFont="1" applyFill="1" applyBorder="1">
      <alignment vertical="center"/>
    </xf>
    <xf numFmtId="10" fontId="28" fillId="3" borderId="18" xfId="0" applyNumberFormat="1" applyFont="1" applyFill="1" applyBorder="1">
      <alignment vertical="center"/>
    </xf>
    <xf numFmtId="176" fontId="28" fillId="3" borderId="18" xfId="0" applyNumberFormat="1" applyFont="1" applyFill="1" applyBorder="1" applyAlignment="1">
      <alignment horizontal="center" vertical="center"/>
    </xf>
    <xf numFmtId="0" fontId="28" fillId="3" borderId="96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178" fontId="28" fillId="3" borderId="11" xfId="0" applyNumberFormat="1" applyFont="1" applyFill="1" applyBorder="1" applyAlignment="1">
      <alignment horizontal="center" vertical="center"/>
    </xf>
    <xf numFmtId="0" fontId="28" fillId="3" borderId="94" xfId="0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43" fontId="28" fillId="3" borderId="39" xfId="0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 applyAlignment="1">
      <alignment horizontal="left" vertical="center"/>
    </xf>
    <xf numFmtId="3" fontId="28" fillId="3" borderId="38" xfId="0" applyNumberFormat="1" applyFont="1" applyFill="1" applyBorder="1" applyAlignment="1">
      <alignment horizontal="center" vertical="center"/>
    </xf>
    <xf numFmtId="3" fontId="28" fillId="3" borderId="6" xfId="0" applyNumberFormat="1" applyFont="1" applyFill="1" applyBorder="1" applyAlignment="1">
      <alignment horizontal="right" vertical="center"/>
    </xf>
    <xf numFmtId="3" fontId="28" fillId="3" borderId="12" xfId="0" applyNumberFormat="1" applyFont="1" applyFill="1" applyBorder="1">
      <alignment vertical="center"/>
    </xf>
    <xf numFmtId="0" fontId="28" fillId="3" borderId="13" xfId="0" applyFont="1" applyFill="1" applyBorder="1">
      <alignment vertical="center"/>
    </xf>
    <xf numFmtId="0" fontId="28" fillId="3" borderId="14" xfId="0" applyFont="1" applyFill="1" applyBorder="1">
      <alignment vertical="center"/>
    </xf>
    <xf numFmtId="0" fontId="27" fillId="3" borderId="11" xfId="0" applyFont="1" applyFill="1" applyBorder="1">
      <alignment vertical="center"/>
    </xf>
    <xf numFmtId="3" fontId="27" fillId="3" borderId="12" xfId="0" applyNumberFormat="1" applyFont="1" applyFill="1" applyBorder="1">
      <alignment vertical="center"/>
    </xf>
    <xf numFmtId="3" fontId="28" fillId="3" borderId="22" xfId="0" applyNumberFormat="1" applyFont="1" applyFill="1" applyBorder="1">
      <alignment vertical="center"/>
    </xf>
    <xf numFmtId="176" fontId="28" fillId="3" borderId="0" xfId="0" applyNumberFormat="1" applyFont="1" applyFill="1" applyAlignment="1">
      <alignment horizontal="center" vertical="center"/>
    </xf>
    <xf numFmtId="0" fontId="28" fillId="2" borderId="21" xfId="0" applyFont="1" applyFill="1" applyBorder="1">
      <alignment vertical="center"/>
    </xf>
    <xf numFmtId="9" fontId="28" fillId="2" borderId="0" xfId="0" applyNumberFormat="1" applyFont="1" applyFill="1" applyAlignment="1">
      <alignment horizontal="center" vertical="center"/>
    </xf>
    <xf numFmtId="0" fontId="28" fillId="2" borderId="0" xfId="0" quotePrefix="1" applyFont="1" applyFill="1">
      <alignment vertical="center"/>
    </xf>
    <xf numFmtId="0" fontId="28" fillId="2" borderId="21" xfId="0" applyFont="1" applyFill="1" applyBorder="1" applyAlignment="1">
      <alignment horizontal="left" vertical="center"/>
    </xf>
    <xf numFmtId="9" fontId="28" fillId="3" borderId="0" xfId="0" applyNumberFormat="1" applyFont="1" applyFill="1" applyAlignment="1">
      <alignment horizontal="center" vertical="center"/>
    </xf>
    <xf numFmtId="3" fontId="28" fillId="3" borderId="18" xfId="0" applyNumberFormat="1" applyFont="1" applyFill="1" applyBorder="1" applyAlignment="1">
      <alignment horizontal="center" vertical="center"/>
    </xf>
    <xf numFmtId="3" fontId="28" fillId="3" borderId="19" xfId="0" applyNumberFormat="1" applyFont="1" applyFill="1" applyBorder="1">
      <alignment vertical="center"/>
    </xf>
    <xf numFmtId="3" fontId="28" fillId="3" borderId="5" xfId="0" applyNumberFormat="1" applyFont="1" applyFill="1" applyBorder="1" applyAlignment="1">
      <alignment horizontal="right" vertical="center"/>
    </xf>
    <xf numFmtId="3" fontId="28" fillId="3" borderId="7" xfId="0" applyNumberFormat="1" applyFont="1" applyFill="1" applyBorder="1">
      <alignment vertical="center"/>
    </xf>
    <xf numFmtId="0" fontId="28" fillId="3" borderId="26" xfId="0" applyFont="1" applyFill="1" applyBorder="1">
      <alignment vertical="center"/>
    </xf>
    <xf numFmtId="0" fontId="28" fillId="3" borderId="27" xfId="0" applyFont="1" applyFill="1" applyBorder="1">
      <alignment vertical="center"/>
    </xf>
    <xf numFmtId="0" fontId="28" fillId="3" borderId="27" xfId="0" applyFont="1" applyFill="1" applyBorder="1" applyAlignment="1">
      <alignment horizontal="left" vertical="center"/>
    </xf>
    <xf numFmtId="3" fontId="28" fillId="3" borderId="27" xfId="0" applyNumberFormat="1" applyFont="1" applyFill="1" applyBorder="1" applyAlignment="1">
      <alignment horizontal="right" vertical="center"/>
    </xf>
    <xf numFmtId="3" fontId="28" fillId="3" borderId="27" xfId="0" applyNumberFormat="1" applyFont="1" applyFill="1" applyBorder="1">
      <alignment vertical="center"/>
    </xf>
    <xf numFmtId="3" fontId="28" fillId="3" borderId="29" xfId="0" applyNumberFormat="1" applyFont="1" applyFill="1" applyBorder="1" applyAlignment="1">
      <alignment horizontal="right" vertical="center"/>
    </xf>
    <xf numFmtId="43" fontId="28" fillId="3" borderId="40" xfId="0" applyNumberFormat="1" applyFont="1" applyFill="1" applyBorder="1" applyAlignment="1">
      <alignment horizontal="right" vertical="center"/>
    </xf>
    <xf numFmtId="0" fontId="28" fillId="3" borderId="29" xfId="0" applyFont="1" applyFill="1" applyBorder="1">
      <alignment vertical="center"/>
    </xf>
    <xf numFmtId="3" fontId="28" fillId="3" borderId="29" xfId="0" applyNumberFormat="1" applyFont="1" applyFill="1" applyBorder="1">
      <alignment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29" xfId="0" quotePrefix="1" applyFont="1" applyFill="1" applyBorder="1">
      <alignment vertical="center"/>
    </xf>
    <xf numFmtId="3" fontId="28" fillId="3" borderId="30" xfId="0" applyNumberFormat="1" applyFont="1" applyFill="1" applyBorder="1">
      <alignment vertical="center"/>
    </xf>
    <xf numFmtId="9" fontId="29" fillId="3" borderId="0" xfId="0" applyNumberFormat="1" applyFont="1" applyFill="1" applyAlignment="1">
      <alignment horizontal="center" vertical="center"/>
    </xf>
    <xf numFmtId="9" fontId="28" fillId="3" borderId="18" xfId="0" applyNumberFormat="1" applyFont="1" applyFill="1" applyBorder="1" applyAlignment="1">
      <alignment horizontal="center" vertical="center"/>
    </xf>
    <xf numFmtId="0" fontId="27" fillId="3" borderId="18" xfId="0" applyFont="1" applyFill="1" applyBorder="1">
      <alignment vertical="center"/>
    </xf>
    <xf numFmtId="3" fontId="27" fillId="3" borderId="18" xfId="0" applyNumberFormat="1" applyFont="1" applyFill="1" applyBorder="1">
      <alignment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18" xfId="0" quotePrefix="1" applyFont="1" applyFill="1" applyBorder="1">
      <alignment vertical="center"/>
    </xf>
    <xf numFmtId="3" fontId="27" fillId="3" borderId="19" xfId="0" applyNumberFormat="1" applyFont="1" applyFill="1" applyBorder="1">
      <alignment vertical="center"/>
    </xf>
    <xf numFmtId="0" fontId="28" fillId="3" borderId="8" xfId="0" applyFont="1" applyFill="1" applyBorder="1">
      <alignment vertical="center"/>
    </xf>
    <xf numFmtId="3" fontId="28" fillId="3" borderId="11" xfId="0" quotePrefix="1" applyNumberFormat="1" applyFont="1" applyFill="1" applyBorder="1" applyAlignment="1">
      <alignment horizontal="right" vertical="center"/>
    </xf>
    <xf numFmtId="3" fontId="28" fillId="3" borderId="18" xfId="0" quotePrefix="1" applyNumberFormat="1" applyFont="1" applyFill="1" applyBorder="1" applyAlignment="1">
      <alignment horizontal="right" vertical="center"/>
    </xf>
    <xf numFmtId="0" fontId="28" fillId="3" borderId="59" xfId="0" applyFont="1" applyFill="1" applyBorder="1">
      <alignment vertical="center"/>
    </xf>
    <xf numFmtId="0" fontId="28" fillId="3" borderId="28" xfId="0" applyFont="1" applyFill="1" applyBorder="1">
      <alignment vertical="center"/>
    </xf>
    <xf numFmtId="0" fontId="28" fillId="3" borderId="40" xfId="0" applyFont="1" applyFill="1" applyBorder="1" applyAlignment="1">
      <alignment horizontal="left" vertical="center"/>
    </xf>
    <xf numFmtId="3" fontId="28" fillId="3" borderId="40" xfId="0" applyNumberFormat="1" applyFont="1" applyFill="1" applyBorder="1" applyAlignment="1">
      <alignment horizontal="right" vertical="center"/>
    </xf>
    <xf numFmtId="3" fontId="28" fillId="3" borderId="40" xfId="0" applyNumberFormat="1" applyFont="1" applyFill="1" applyBorder="1">
      <alignment vertical="center"/>
    </xf>
    <xf numFmtId="3" fontId="28" fillId="3" borderId="42" xfId="0" quotePrefix="1" applyNumberFormat="1" applyFont="1" applyFill="1" applyBorder="1" applyAlignment="1">
      <alignment horizontal="right" vertical="center"/>
    </xf>
    <xf numFmtId="0" fontId="28" fillId="3" borderId="42" xfId="0" applyFont="1" applyFill="1" applyBorder="1">
      <alignment vertical="center"/>
    </xf>
    <xf numFmtId="3" fontId="28" fillId="3" borderId="42" xfId="0" applyNumberFormat="1" applyFont="1" applyFill="1" applyBorder="1">
      <alignment vertical="center"/>
    </xf>
    <xf numFmtId="0" fontId="28" fillId="3" borderId="42" xfId="0" applyFont="1" applyFill="1" applyBorder="1" applyAlignment="1">
      <alignment horizontal="center" vertical="center"/>
    </xf>
    <xf numFmtId="0" fontId="28" fillId="3" borderId="42" xfId="0" quotePrefix="1" applyFont="1" applyFill="1" applyBorder="1">
      <alignment vertical="center"/>
    </xf>
    <xf numFmtId="3" fontId="28" fillId="3" borderId="43" xfId="0" applyNumberFormat="1" applyFont="1" applyFill="1" applyBorder="1">
      <alignment vertical="center"/>
    </xf>
    <xf numFmtId="0" fontId="28" fillId="3" borderId="67" xfId="0" applyFont="1" applyFill="1" applyBorder="1">
      <alignment vertical="center"/>
    </xf>
    <xf numFmtId="0" fontId="28" fillId="3" borderId="34" xfId="0" applyFont="1" applyFill="1" applyBorder="1">
      <alignment vertical="center"/>
    </xf>
    <xf numFmtId="0" fontId="28" fillId="3" borderId="36" xfId="0" applyFont="1" applyFill="1" applyBorder="1" applyAlignment="1">
      <alignment horizontal="left" vertical="center"/>
    </xf>
    <xf numFmtId="3" fontId="28" fillId="3" borderId="38" xfId="0" applyNumberFormat="1" applyFont="1" applyFill="1" applyBorder="1">
      <alignment vertical="center"/>
    </xf>
    <xf numFmtId="0" fontId="28" fillId="3" borderId="9" xfId="0" applyFont="1" applyFill="1" applyBorder="1">
      <alignment vertical="center"/>
    </xf>
    <xf numFmtId="177" fontId="27" fillId="3" borderId="11" xfId="0" applyNumberFormat="1" applyFont="1" applyFill="1" applyBorder="1" applyAlignment="1">
      <alignment horizontal="left" vertical="center"/>
    </xf>
    <xf numFmtId="3" fontId="27" fillId="3" borderId="11" xfId="0" applyNumberFormat="1" applyFont="1" applyFill="1" applyBorder="1" applyAlignment="1">
      <alignment horizontal="right" vertical="center"/>
    </xf>
    <xf numFmtId="3" fontId="28" fillId="3" borderId="21" xfId="0" applyNumberFormat="1" applyFont="1" applyFill="1" applyBorder="1" applyAlignment="1">
      <alignment horizontal="right" vertical="center"/>
    </xf>
    <xf numFmtId="177" fontId="28" fillId="3" borderId="18" xfId="0" applyNumberFormat="1" applyFont="1" applyFill="1" applyBorder="1" applyAlignment="1">
      <alignment horizontal="left" vertical="center"/>
    </xf>
    <xf numFmtId="0" fontId="28" fillId="3" borderId="25" xfId="0" applyFont="1" applyFill="1" applyBorder="1">
      <alignment vertical="center"/>
    </xf>
    <xf numFmtId="3" fontId="28" fillId="3" borderId="42" xfId="0" applyNumberFormat="1" applyFont="1" applyFill="1" applyBorder="1" applyAlignment="1">
      <alignment horizontal="right" vertical="center"/>
    </xf>
    <xf numFmtId="0" fontId="28" fillId="3" borderId="41" xfId="0" applyFont="1" applyFill="1" applyBorder="1">
      <alignment vertical="center"/>
    </xf>
    <xf numFmtId="176" fontId="28" fillId="3" borderId="42" xfId="0" applyNumberFormat="1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left" vertical="center"/>
    </xf>
    <xf numFmtId="3" fontId="28" fillId="3" borderId="0" xfId="0" quotePrefix="1" applyNumberFormat="1" applyFont="1" applyFill="1" applyAlignment="1">
      <alignment horizontal="righ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14" xfId="0" applyFont="1" applyFill="1" applyBorder="1" applyAlignment="1">
      <alignment horizontal="left" vertical="center"/>
    </xf>
    <xf numFmtId="0" fontId="28" fillId="3" borderId="32" xfId="0" applyFont="1" applyFill="1" applyBorder="1" applyAlignment="1">
      <alignment horizontal="left" vertical="center"/>
    </xf>
    <xf numFmtId="3" fontId="28" fillId="3" borderId="10" xfId="0" quotePrefix="1" applyNumberFormat="1" applyFont="1" applyFill="1" applyBorder="1" applyAlignment="1">
      <alignment horizontal="right" vertical="center"/>
    </xf>
    <xf numFmtId="3" fontId="28" fillId="3" borderId="17" xfId="0" quotePrefix="1" applyNumberFormat="1" applyFont="1" applyFill="1" applyBorder="1" applyAlignment="1">
      <alignment horizontal="right" vertical="center"/>
    </xf>
    <xf numFmtId="0" fontId="28" fillId="2" borderId="18" xfId="0" applyFont="1" applyFill="1" applyBorder="1" applyAlignment="1">
      <alignment horizontal="center" vertical="center"/>
    </xf>
    <xf numFmtId="3" fontId="27" fillId="3" borderId="0" xfId="0" applyNumberFormat="1" applyFont="1" applyFill="1">
      <alignment vertical="center"/>
    </xf>
    <xf numFmtId="0" fontId="27" fillId="3" borderId="0" xfId="0" applyFont="1" applyFill="1">
      <alignment vertical="center"/>
    </xf>
    <xf numFmtId="0" fontId="27" fillId="3" borderId="0" xfId="0" applyFont="1" applyFill="1" applyAlignment="1">
      <alignment horizontal="center" vertical="center"/>
    </xf>
    <xf numFmtId="0" fontId="28" fillId="3" borderId="2" xfId="0" applyFont="1" applyFill="1" applyBorder="1">
      <alignment vertical="center"/>
    </xf>
    <xf numFmtId="3" fontId="28" fillId="3" borderId="6" xfId="0" quotePrefix="1" applyNumberFormat="1" applyFont="1" applyFill="1" applyBorder="1" applyAlignment="1">
      <alignment horizontal="right" vertical="center"/>
    </xf>
    <xf numFmtId="0" fontId="27" fillId="3" borderId="28" xfId="0" applyFont="1" applyFill="1" applyBorder="1">
      <alignment vertical="center"/>
    </xf>
    <xf numFmtId="3" fontId="27" fillId="3" borderId="30" xfId="0" applyNumberFormat="1" applyFont="1" applyFill="1" applyBorder="1">
      <alignment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21" xfId="0" applyFont="1" applyFill="1" applyBorder="1" applyAlignment="1">
      <alignment horizontal="left" vertical="center"/>
    </xf>
    <xf numFmtId="0" fontId="28" fillId="3" borderId="97" xfId="0" applyFont="1" applyFill="1" applyBorder="1" applyAlignment="1">
      <alignment horizontal="left" vertical="center"/>
    </xf>
    <xf numFmtId="3" fontId="27" fillId="3" borderId="34" xfId="0" applyNumberFormat="1" applyFont="1" applyFill="1" applyBorder="1" applyAlignment="1">
      <alignment horizontal="right" vertical="center"/>
    </xf>
    <xf numFmtId="3" fontId="27" fillId="3" borderId="35" xfId="0" applyNumberFormat="1" applyFont="1" applyFill="1" applyBorder="1">
      <alignment vertical="center"/>
    </xf>
    <xf numFmtId="3" fontId="27" fillId="3" borderId="36" xfId="0" applyNumberFormat="1" applyFont="1" applyFill="1" applyBorder="1" applyAlignment="1">
      <alignment horizontal="right" vertical="center"/>
    </xf>
    <xf numFmtId="43" fontId="27" fillId="3" borderId="35" xfId="0" applyNumberFormat="1" applyFont="1" applyFill="1" applyBorder="1" applyAlignment="1">
      <alignment horizontal="right" vertical="center"/>
    </xf>
    <xf numFmtId="3" fontId="27" fillId="3" borderId="35" xfId="0" applyNumberFormat="1" applyFont="1" applyFill="1" applyBorder="1" applyAlignment="1">
      <alignment horizontal="right" vertical="center"/>
    </xf>
    <xf numFmtId="3" fontId="27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>
      <alignment vertical="center"/>
    </xf>
    <xf numFmtId="3" fontId="6" fillId="0" borderId="51" xfId="0" applyNumberFormat="1" applyFont="1" applyBorder="1">
      <alignment vertical="center"/>
    </xf>
    <xf numFmtId="0" fontId="28" fillId="3" borderId="103" xfId="0" applyFont="1" applyFill="1" applyBorder="1">
      <alignment vertical="center"/>
    </xf>
    <xf numFmtId="3" fontId="28" fillId="3" borderId="103" xfId="0" applyNumberFormat="1" applyFont="1" applyFill="1" applyBorder="1">
      <alignment vertical="center"/>
    </xf>
    <xf numFmtId="0" fontId="28" fillId="3" borderId="103" xfId="0" applyFont="1" applyFill="1" applyBorder="1" applyAlignment="1">
      <alignment horizontal="center" vertical="center"/>
    </xf>
    <xf numFmtId="3" fontId="28" fillId="3" borderId="111" xfId="0" applyNumberFormat="1" applyFont="1" applyFill="1" applyBorder="1">
      <alignment vertical="center"/>
    </xf>
    <xf numFmtId="3" fontId="28" fillId="0" borderId="105" xfId="0" applyNumberFormat="1" applyFont="1" applyBorder="1" applyAlignment="1">
      <alignment horizontal="right" vertical="center" wrapText="1"/>
    </xf>
    <xf numFmtId="3" fontId="28" fillId="0" borderId="105" xfId="0" applyNumberFormat="1" applyFont="1" applyBorder="1" applyAlignment="1">
      <alignment horizontal="right" vertical="center"/>
    </xf>
    <xf numFmtId="3" fontId="28" fillId="0" borderId="111" xfId="0" applyNumberFormat="1" applyFont="1" applyBorder="1" applyAlignment="1">
      <alignment horizontal="right" vertical="center"/>
    </xf>
    <xf numFmtId="0" fontId="28" fillId="3" borderId="111" xfId="0" applyFont="1" applyFill="1" applyBorder="1" applyAlignment="1">
      <alignment horizontal="left" vertical="center"/>
    </xf>
    <xf numFmtId="0" fontId="28" fillId="3" borderId="106" xfId="0" applyFont="1" applyFill="1" applyBorder="1" applyAlignment="1">
      <alignment horizontal="left" vertical="center"/>
    </xf>
    <xf numFmtId="43" fontId="28" fillId="3" borderId="106" xfId="0" applyNumberFormat="1" applyFont="1" applyFill="1" applyBorder="1" applyAlignment="1">
      <alignment horizontal="right" vertical="center"/>
    </xf>
    <xf numFmtId="0" fontId="28" fillId="3" borderId="105" xfId="0" applyFont="1" applyFill="1" applyBorder="1" applyAlignment="1">
      <alignment horizontal="left" vertical="center"/>
    </xf>
    <xf numFmtId="3" fontId="28" fillId="3" borderId="105" xfId="0" applyNumberFormat="1" applyFont="1" applyFill="1" applyBorder="1">
      <alignment vertical="center"/>
    </xf>
    <xf numFmtId="43" fontId="28" fillId="3" borderId="105" xfId="0" applyNumberFormat="1" applyFont="1" applyFill="1" applyBorder="1" applyAlignment="1">
      <alignment horizontal="right" vertical="center"/>
    </xf>
    <xf numFmtId="3" fontId="29" fillId="3" borderId="103" xfId="0" applyNumberFormat="1" applyFont="1" applyFill="1" applyBorder="1">
      <alignment vertical="center"/>
    </xf>
    <xf numFmtId="0" fontId="29" fillId="3" borderId="103" xfId="0" applyFont="1" applyFill="1" applyBorder="1">
      <alignment vertical="center"/>
    </xf>
    <xf numFmtId="0" fontId="29" fillId="3" borderId="103" xfId="0" applyFont="1" applyFill="1" applyBorder="1" applyAlignment="1">
      <alignment horizontal="center" vertical="center"/>
    </xf>
    <xf numFmtId="0" fontId="29" fillId="3" borderId="103" xfId="0" quotePrefix="1" applyFont="1" applyFill="1" applyBorder="1">
      <alignment vertical="center"/>
    </xf>
    <xf numFmtId="3" fontId="28" fillId="3" borderId="106" xfId="0" applyNumberFormat="1" applyFont="1" applyFill="1" applyBorder="1">
      <alignment vertical="center"/>
    </xf>
    <xf numFmtId="10" fontId="28" fillId="3" borderId="6" xfId="0" applyNumberFormat="1" applyFont="1" applyFill="1" applyBorder="1">
      <alignment vertical="center"/>
    </xf>
    <xf numFmtId="0" fontId="29" fillId="3" borderId="6" xfId="0" applyFont="1" applyFill="1" applyBorder="1">
      <alignment vertical="center"/>
    </xf>
    <xf numFmtId="3" fontId="29" fillId="3" borderId="6" xfId="0" applyNumberFormat="1" applyFont="1" applyFill="1" applyBorder="1">
      <alignment vertical="center"/>
    </xf>
    <xf numFmtId="0" fontId="29" fillId="3" borderId="6" xfId="0" applyFont="1" applyFill="1" applyBorder="1" applyAlignment="1">
      <alignment horizontal="center" vertical="center"/>
    </xf>
    <xf numFmtId="3" fontId="28" fillId="3" borderId="104" xfId="0" quotePrefix="1" applyNumberFormat="1" applyFont="1" applyFill="1" applyBorder="1">
      <alignment vertical="center"/>
    </xf>
    <xf numFmtId="43" fontId="28" fillId="3" borderId="105" xfId="0" quotePrefix="1" applyNumberFormat="1" applyFont="1" applyFill="1" applyBorder="1">
      <alignment vertical="center"/>
    </xf>
    <xf numFmtId="0" fontId="28" fillId="3" borderId="103" xfId="0" quotePrefix="1" applyFont="1" applyFill="1" applyBorder="1">
      <alignment vertical="center"/>
    </xf>
    <xf numFmtId="0" fontId="28" fillId="3" borderId="105" xfId="0" applyFont="1" applyFill="1" applyBorder="1">
      <alignment vertical="center"/>
    </xf>
    <xf numFmtId="3" fontId="28" fillId="3" borderId="104" xfId="0" quotePrefix="1" applyNumberFormat="1" applyFont="1" applyFill="1" applyBorder="1" applyAlignment="1">
      <alignment horizontal="right" vertical="center"/>
    </xf>
    <xf numFmtId="0" fontId="28" fillId="3" borderId="108" xfId="0" applyFont="1" applyFill="1" applyBorder="1" applyAlignment="1">
      <alignment horizontal="left" vertical="center"/>
    </xf>
    <xf numFmtId="43" fontId="28" fillId="3" borderId="111" xfId="0" applyNumberFormat="1" applyFont="1" applyFill="1" applyBorder="1" applyAlignment="1">
      <alignment horizontal="right" vertical="center"/>
    </xf>
    <xf numFmtId="3" fontId="28" fillId="3" borderId="24" xfId="0" applyNumberFormat="1" applyFont="1" applyFill="1" applyBorder="1">
      <alignment vertical="center"/>
    </xf>
    <xf numFmtId="3" fontId="28" fillId="3" borderId="104" xfId="0" applyNumberFormat="1" applyFont="1" applyFill="1" applyBorder="1">
      <alignment vertical="center"/>
    </xf>
    <xf numFmtId="43" fontId="28" fillId="3" borderId="105" xfId="0" applyNumberFormat="1" applyFont="1" applyFill="1" applyBorder="1">
      <alignment vertical="center"/>
    </xf>
    <xf numFmtId="3" fontId="28" fillId="3" borderId="4" xfId="0" quotePrefix="1" applyNumberFormat="1" applyFont="1" applyFill="1" applyBorder="1">
      <alignment vertical="center"/>
    </xf>
    <xf numFmtId="43" fontId="28" fillId="3" borderId="106" xfId="0" quotePrefix="1" applyNumberFormat="1" applyFont="1" applyFill="1" applyBorder="1">
      <alignment vertical="center"/>
    </xf>
    <xf numFmtId="3" fontId="28" fillId="3" borderId="105" xfId="0" applyNumberFormat="1" applyFont="1" applyFill="1" applyBorder="1" applyAlignment="1">
      <alignment horizontal="right" vertical="center"/>
    </xf>
    <xf numFmtId="43" fontId="28" fillId="3" borderId="105" xfId="0" quotePrefix="1" applyNumberFormat="1" applyFont="1" applyFill="1" applyBorder="1" applyAlignment="1">
      <alignment horizontal="right" vertical="center"/>
    </xf>
    <xf numFmtId="0" fontId="28" fillId="3" borderId="103" xfId="0" applyFont="1" applyFill="1" applyBorder="1" applyAlignment="1">
      <alignment horizontal="left" vertical="center"/>
    </xf>
    <xf numFmtId="3" fontId="28" fillId="3" borderId="106" xfId="0" applyNumberFormat="1" applyFont="1" applyFill="1" applyBorder="1" applyAlignment="1">
      <alignment horizontal="right" vertical="center"/>
    </xf>
    <xf numFmtId="43" fontId="28" fillId="3" borderId="106" xfId="0" quotePrefix="1" applyNumberFormat="1" applyFont="1" applyFill="1" applyBorder="1" applyAlignment="1">
      <alignment horizontal="right" vertical="center"/>
    </xf>
    <xf numFmtId="0" fontId="28" fillId="3" borderId="106" xfId="0" applyFont="1" applyFill="1" applyBorder="1">
      <alignment vertical="center"/>
    </xf>
    <xf numFmtId="0" fontId="28" fillId="3" borderId="109" xfId="0" applyFont="1" applyFill="1" applyBorder="1">
      <alignment vertical="center"/>
    </xf>
    <xf numFmtId="3" fontId="28" fillId="3" borderId="109" xfId="0" applyNumberFormat="1" applyFont="1" applyFill="1" applyBorder="1">
      <alignment vertical="center"/>
    </xf>
    <xf numFmtId="0" fontId="28" fillId="3" borderId="109" xfId="0" applyFont="1" applyFill="1" applyBorder="1" applyAlignment="1">
      <alignment horizontal="center" vertical="center"/>
    </xf>
    <xf numFmtId="3" fontId="28" fillId="0" borderId="9" xfId="0" applyNumberFormat="1" applyFont="1" applyBorder="1" applyAlignment="1">
      <alignment horizontal="right" vertical="center" wrapText="1"/>
    </xf>
    <xf numFmtId="3" fontId="28" fillId="0" borderId="17" xfId="0" applyNumberFormat="1" applyFont="1" applyBorder="1" applyAlignment="1">
      <alignment horizontal="right" vertical="center"/>
    </xf>
    <xf numFmtId="3" fontId="28" fillId="2" borderId="22" xfId="0" applyNumberFormat="1" applyFont="1" applyFill="1" applyBorder="1">
      <alignment vertical="center"/>
    </xf>
    <xf numFmtId="3" fontId="29" fillId="3" borderId="22" xfId="0" applyNumberFormat="1" applyFont="1" applyFill="1" applyBorder="1">
      <alignment vertical="center"/>
    </xf>
    <xf numFmtId="3" fontId="29" fillId="3" borderId="89" xfId="0" applyNumberFormat="1" applyFont="1" applyFill="1" applyBorder="1">
      <alignment vertical="center"/>
    </xf>
    <xf numFmtId="3" fontId="29" fillId="3" borderId="92" xfId="0" applyNumberFormat="1" applyFont="1" applyFill="1" applyBorder="1">
      <alignment vertical="center"/>
    </xf>
    <xf numFmtId="0" fontId="28" fillId="3" borderId="107" xfId="0" applyFont="1" applyFill="1" applyBorder="1">
      <alignment vertical="center"/>
    </xf>
    <xf numFmtId="3" fontId="28" fillId="0" borderId="106" xfId="0" applyNumberFormat="1" applyFont="1" applyBorder="1" applyAlignment="1">
      <alignment horizontal="right" vertical="center" wrapText="1"/>
    </xf>
    <xf numFmtId="3" fontId="28" fillId="0" borderId="112" xfId="0" applyNumberFormat="1" applyFont="1" applyBorder="1" applyAlignment="1">
      <alignment horizontal="right" vertical="center"/>
    </xf>
    <xf numFmtId="0" fontId="28" fillId="3" borderId="109" xfId="0" applyFont="1" applyFill="1" applyBorder="1" applyAlignment="1">
      <alignment horizontal="left" vertical="center"/>
    </xf>
    <xf numFmtId="0" fontId="28" fillId="3" borderId="86" xfId="0" applyFont="1" applyFill="1" applyBorder="1">
      <alignment vertical="center"/>
    </xf>
    <xf numFmtId="3" fontId="28" fillId="0" borderId="106" xfId="0" applyNumberFormat="1" applyFont="1" applyBorder="1">
      <alignment vertical="center"/>
    </xf>
    <xf numFmtId="0" fontId="28" fillId="3" borderId="115" xfId="0" applyFont="1" applyFill="1" applyBorder="1">
      <alignment vertical="center"/>
    </xf>
    <xf numFmtId="0" fontId="29" fillId="3" borderId="70" xfId="0" applyFont="1" applyFill="1" applyBorder="1">
      <alignment vertical="center"/>
    </xf>
    <xf numFmtId="0" fontId="6" fillId="0" borderId="100" xfId="0" applyFont="1" applyBorder="1">
      <alignment vertical="center"/>
    </xf>
    <xf numFmtId="9" fontId="29" fillId="3" borderId="100" xfId="0" applyNumberFormat="1" applyFont="1" applyFill="1" applyBorder="1" applyAlignment="1">
      <alignment horizontal="center" vertical="center"/>
    </xf>
    <xf numFmtId="3" fontId="29" fillId="3" borderId="116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9" fillId="3" borderId="103" xfId="0" applyFont="1" applyFill="1" applyBorder="1" applyAlignment="1">
      <alignment horizontal="right" vertical="center"/>
    </xf>
    <xf numFmtId="0" fontId="29" fillId="3" borderId="103" xfId="0" applyFont="1" applyFill="1" applyBorder="1" applyAlignment="1">
      <alignment horizontal="left" vertical="center"/>
    </xf>
    <xf numFmtId="3" fontId="28" fillId="3" borderId="109" xfId="0" applyNumberFormat="1" applyFont="1" applyFill="1" applyBorder="1" applyAlignment="1">
      <alignment horizontal="right" vertical="center"/>
    </xf>
    <xf numFmtId="0" fontId="28" fillId="3" borderId="109" xfId="0" quotePrefix="1" applyFont="1" applyFill="1" applyBorder="1">
      <alignment vertical="center"/>
    </xf>
    <xf numFmtId="0" fontId="28" fillId="3" borderId="118" xfId="0" applyFont="1" applyFill="1" applyBorder="1" applyAlignment="1">
      <alignment horizontal="left" vertical="center"/>
    </xf>
    <xf numFmtId="0" fontId="28" fillId="3" borderId="117" xfId="0" applyFont="1" applyFill="1" applyBorder="1" applyAlignment="1">
      <alignment horizontal="left" vertical="center"/>
    </xf>
    <xf numFmtId="3" fontId="28" fillId="3" borderId="74" xfId="0" applyNumberFormat="1" applyFont="1" applyFill="1" applyBorder="1" applyAlignment="1">
      <alignment horizontal="right" vertical="center"/>
    </xf>
    <xf numFmtId="0" fontId="28" fillId="3" borderId="6" xfId="0" applyFont="1" applyFill="1" applyBorder="1" applyAlignment="1">
      <alignment vertical="center" wrapText="1" shrinkToFit="1"/>
    </xf>
    <xf numFmtId="3" fontId="28" fillId="0" borderId="120" xfId="0" applyNumberFormat="1" applyFont="1" applyBorder="1" applyAlignment="1">
      <alignment horizontal="center" vertical="center"/>
    </xf>
    <xf numFmtId="3" fontId="28" fillId="0" borderId="106" xfId="0" applyNumberFormat="1" applyFont="1" applyBorder="1" applyAlignment="1">
      <alignment horizontal="right" vertical="center"/>
    </xf>
    <xf numFmtId="3" fontId="28" fillId="0" borderId="122" xfId="0" applyNumberFormat="1" applyFont="1" applyBorder="1" applyAlignment="1">
      <alignment horizontal="right" vertical="center"/>
    </xf>
    <xf numFmtId="3" fontId="28" fillId="0" borderId="125" xfId="0" applyNumberFormat="1" applyFont="1" applyBorder="1" applyAlignment="1">
      <alignment horizontal="right" vertical="center"/>
    </xf>
    <xf numFmtId="3" fontId="28" fillId="0" borderId="126" xfId="0" applyNumberFormat="1" applyFont="1" applyBorder="1" applyAlignment="1">
      <alignment horizontal="right" vertical="center" wrapText="1"/>
    </xf>
    <xf numFmtId="3" fontId="28" fillId="0" borderId="127" xfId="0" applyNumberFormat="1" applyFont="1" applyBorder="1" applyAlignment="1">
      <alignment horizontal="right" vertical="center" wrapText="1"/>
    </xf>
    <xf numFmtId="3" fontId="28" fillId="0" borderId="124" xfId="0" applyNumberFormat="1" applyFont="1" applyBorder="1" applyAlignment="1">
      <alignment horizontal="right" vertical="center"/>
    </xf>
    <xf numFmtId="3" fontId="28" fillId="0" borderId="130" xfId="0" applyNumberFormat="1" applyFont="1" applyBorder="1" applyAlignment="1">
      <alignment horizontal="right" vertical="center"/>
    </xf>
    <xf numFmtId="3" fontId="28" fillId="0" borderId="130" xfId="0" quotePrefix="1" applyNumberFormat="1" applyFont="1" applyBorder="1" applyAlignment="1">
      <alignment horizontal="right" vertical="center"/>
    </xf>
    <xf numFmtId="3" fontId="28" fillId="0" borderId="125" xfId="0" quotePrefix="1" applyNumberFormat="1" applyFont="1" applyBorder="1" applyAlignment="1">
      <alignment horizontal="right" vertical="center"/>
    </xf>
    <xf numFmtId="3" fontId="28" fillId="0" borderId="126" xfId="0" applyNumberFormat="1" applyFont="1" applyBorder="1">
      <alignment vertical="center"/>
    </xf>
    <xf numFmtId="3" fontId="28" fillId="0" borderId="29" xfId="0" applyNumberFormat="1" applyFont="1" applyBorder="1" applyAlignment="1">
      <alignment horizontal="center" vertical="center"/>
    </xf>
    <xf numFmtId="3" fontId="28" fillId="0" borderId="29" xfId="0" applyNumberFormat="1" applyFont="1" applyBorder="1" applyAlignment="1">
      <alignment horizontal="right" vertical="center"/>
    </xf>
    <xf numFmtId="3" fontId="28" fillId="0" borderId="10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3" fontId="28" fillId="0" borderId="35" xfId="0" applyNumberFormat="1" applyFont="1" applyBorder="1" applyAlignment="1">
      <alignment horizontal="right" vertical="center"/>
    </xf>
    <xf numFmtId="3" fontId="28" fillId="0" borderId="142" xfId="0" applyNumberFormat="1" applyFont="1" applyBorder="1" applyAlignment="1">
      <alignment horizontal="right" vertical="center"/>
    </xf>
    <xf numFmtId="0" fontId="28" fillId="3" borderId="147" xfId="0" applyFont="1" applyFill="1" applyBorder="1">
      <alignment vertical="center"/>
    </xf>
    <xf numFmtId="0" fontId="28" fillId="3" borderId="148" xfId="0" applyFont="1" applyFill="1" applyBorder="1">
      <alignment vertical="center"/>
    </xf>
    <xf numFmtId="0" fontId="28" fillId="3" borderId="148" xfId="0" applyFont="1" applyFill="1" applyBorder="1" applyAlignment="1">
      <alignment horizontal="left" vertical="center"/>
    </xf>
    <xf numFmtId="3" fontId="28" fillId="3" borderId="148" xfId="0" applyNumberFormat="1" applyFont="1" applyFill="1" applyBorder="1">
      <alignment vertical="center"/>
    </xf>
    <xf numFmtId="3" fontId="28" fillId="3" borderId="148" xfId="0" quotePrefix="1" applyNumberFormat="1" applyFont="1" applyFill="1" applyBorder="1">
      <alignment vertical="center"/>
    </xf>
    <xf numFmtId="43" fontId="28" fillId="3" borderId="149" xfId="0" applyNumberFormat="1" applyFont="1" applyFill="1" applyBorder="1" applyAlignment="1">
      <alignment horizontal="right" vertical="center"/>
    </xf>
    <xf numFmtId="0" fontId="28" fillId="3" borderId="150" xfId="0" applyFont="1" applyFill="1" applyBorder="1">
      <alignment vertical="center"/>
    </xf>
    <xf numFmtId="3" fontId="28" fillId="3" borderId="151" xfId="0" applyNumberFormat="1" applyFont="1" applyFill="1" applyBorder="1">
      <alignment vertical="center"/>
    </xf>
    <xf numFmtId="0" fontId="28" fillId="3" borderId="151" xfId="0" applyFont="1" applyFill="1" applyBorder="1">
      <alignment vertical="center"/>
    </xf>
    <xf numFmtId="0" fontId="28" fillId="3" borderId="151" xfId="0" applyFont="1" applyFill="1" applyBorder="1" applyAlignment="1">
      <alignment horizontal="center" vertical="center"/>
    </xf>
    <xf numFmtId="3" fontId="28" fillId="3" borderId="152" xfId="0" applyNumberFormat="1" applyFont="1" applyFill="1" applyBorder="1">
      <alignment vertical="center"/>
    </xf>
    <xf numFmtId="0" fontId="28" fillId="3" borderId="153" xfId="0" applyFont="1" applyFill="1" applyBorder="1" applyAlignment="1">
      <alignment vertical="center" wrapText="1"/>
    </xf>
    <xf numFmtId="3" fontId="28" fillId="3" borderId="154" xfId="0" applyNumberFormat="1" applyFont="1" applyFill="1" applyBorder="1">
      <alignment vertical="center"/>
    </xf>
    <xf numFmtId="0" fontId="28" fillId="3" borderId="154" xfId="0" applyFont="1" applyFill="1" applyBorder="1">
      <alignment vertical="center"/>
    </xf>
    <xf numFmtId="0" fontId="28" fillId="3" borderId="154" xfId="0" applyFont="1" applyFill="1" applyBorder="1" applyAlignment="1">
      <alignment horizontal="center" vertical="center"/>
    </xf>
    <xf numFmtId="3" fontId="28" fillId="3" borderId="155" xfId="0" applyNumberFormat="1" applyFont="1" applyFill="1" applyBorder="1">
      <alignment vertical="center"/>
    </xf>
    <xf numFmtId="0" fontId="28" fillId="3" borderId="156" xfId="0" applyFont="1" applyFill="1" applyBorder="1">
      <alignment vertical="center"/>
    </xf>
    <xf numFmtId="0" fontId="28" fillId="3" borderId="149" xfId="0" applyFont="1" applyFill="1" applyBorder="1" applyAlignment="1">
      <alignment horizontal="left" vertical="center"/>
    </xf>
    <xf numFmtId="3" fontId="28" fillId="3" borderId="157" xfId="0" applyNumberFormat="1" applyFont="1" applyFill="1" applyBorder="1" applyAlignment="1">
      <alignment horizontal="right" vertical="center"/>
    </xf>
    <xf numFmtId="3" fontId="28" fillId="3" borderId="149" xfId="0" applyNumberFormat="1" applyFont="1" applyFill="1" applyBorder="1">
      <alignment vertical="center"/>
    </xf>
    <xf numFmtId="3" fontId="28" fillId="3" borderId="158" xfId="0" applyNumberFormat="1" applyFont="1" applyFill="1" applyBorder="1" applyAlignment="1">
      <alignment horizontal="right" vertical="center"/>
    </xf>
    <xf numFmtId="0" fontId="28" fillId="3" borderId="157" xfId="0" applyFont="1" applyFill="1" applyBorder="1">
      <alignment vertical="center"/>
    </xf>
    <xf numFmtId="3" fontId="28" fillId="3" borderId="157" xfId="0" applyNumberFormat="1" applyFont="1" applyFill="1" applyBorder="1">
      <alignment vertical="center"/>
    </xf>
    <xf numFmtId="0" fontId="28" fillId="3" borderId="157" xfId="0" applyFont="1" applyFill="1" applyBorder="1" applyAlignment="1">
      <alignment horizontal="center" vertical="center"/>
    </xf>
    <xf numFmtId="0" fontId="28" fillId="3" borderId="157" xfId="0" quotePrefix="1" applyFont="1" applyFill="1" applyBorder="1">
      <alignment vertical="center"/>
    </xf>
    <xf numFmtId="3" fontId="28" fillId="3" borderId="159" xfId="0" applyNumberFormat="1" applyFont="1" applyFill="1" applyBorder="1">
      <alignment vertical="center"/>
    </xf>
    <xf numFmtId="0" fontId="28" fillId="3" borderId="160" xfId="0" applyFont="1" applyFill="1" applyBorder="1">
      <alignment vertical="center"/>
    </xf>
    <xf numFmtId="0" fontId="28" fillId="3" borderId="161" xfId="0" applyFont="1" applyFill="1" applyBorder="1">
      <alignment vertical="center"/>
    </xf>
    <xf numFmtId="0" fontId="28" fillId="3" borderId="162" xfId="0" applyFont="1" applyFill="1" applyBorder="1" applyAlignment="1">
      <alignment horizontal="left" vertical="center"/>
    </xf>
    <xf numFmtId="3" fontId="28" fillId="3" borderId="163" xfId="0" applyNumberFormat="1" applyFont="1" applyFill="1" applyBorder="1" applyAlignment="1">
      <alignment horizontal="right" vertical="center"/>
    </xf>
    <xf numFmtId="3" fontId="28" fillId="3" borderId="162" xfId="0" applyNumberFormat="1" applyFont="1" applyFill="1" applyBorder="1">
      <alignment vertical="center"/>
    </xf>
    <xf numFmtId="3" fontId="28" fillId="3" borderId="164" xfId="0" quotePrefix="1" applyNumberFormat="1" applyFont="1" applyFill="1" applyBorder="1" applyAlignment="1">
      <alignment horizontal="right" vertical="center"/>
    </xf>
    <xf numFmtId="43" fontId="28" fillId="3" borderId="162" xfId="0" quotePrefix="1" applyNumberFormat="1" applyFont="1" applyFill="1" applyBorder="1" applyAlignment="1">
      <alignment horizontal="right" vertical="center"/>
    </xf>
    <xf numFmtId="3" fontId="28" fillId="3" borderId="163" xfId="0" applyNumberFormat="1" applyFont="1" applyFill="1" applyBorder="1">
      <alignment vertical="center"/>
    </xf>
    <xf numFmtId="0" fontId="28" fillId="3" borderId="163" xfId="0" applyFont="1" applyFill="1" applyBorder="1">
      <alignment vertical="center"/>
    </xf>
    <xf numFmtId="0" fontId="28" fillId="3" borderId="163" xfId="0" applyFont="1" applyFill="1" applyBorder="1" applyAlignment="1">
      <alignment horizontal="center" vertical="center"/>
    </xf>
    <xf numFmtId="0" fontId="28" fillId="3" borderId="163" xfId="0" quotePrefix="1" applyFont="1" applyFill="1" applyBorder="1">
      <alignment vertical="center"/>
    </xf>
    <xf numFmtId="3" fontId="28" fillId="3" borderId="165" xfId="0" applyNumberFormat="1" applyFont="1" applyFill="1" applyBorder="1">
      <alignment vertical="center"/>
    </xf>
    <xf numFmtId="0" fontId="28" fillId="3" borderId="100" xfId="0" applyFont="1" applyFill="1" applyBorder="1" applyAlignment="1">
      <alignment horizontal="lef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28" fillId="3" borderId="95" xfId="0" applyFont="1" applyFill="1" applyBorder="1" applyAlignment="1">
      <alignment horizontal="left" vertical="center"/>
    </xf>
    <xf numFmtId="0" fontId="28" fillId="3" borderId="109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  <xf numFmtId="0" fontId="28" fillId="3" borderId="108" xfId="0" applyFont="1" applyFill="1" applyBorder="1" applyAlignment="1">
      <alignment horizontal="left" vertical="center"/>
    </xf>
    <xf numFmtId="10" fontId="29" fillId="3" borderId="0" xfId="0" applyNumberFormat="1" applyFont="1" applyFill="1" applyAlignment="1">
      <alignment horizontal="center" vertical="center"/>
    </xf>
    <xf numFmtId="10" fontId="29" fillId="2" borderId="6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176" fontId="29" fillId="3" borderId="0" xfId="0" applyNumberFormat="1" applyFont="1" applyFill="1" applyAlignment="1">
      <alignment horizontal="center" vertical="center"/>
    </xf>
    <xf numFmtId="0" fontId="28" fillId="3" borderId="84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3" fontId="28" fillId="3" borderId="78" xfId="0" applyNumberFormat="1" applyFont="1" applyFill="1" applyBorder="1" applyAlignment="1">
      <alignment horizontal="center" vertical="center"/>
    </xf>
    <xf numFmtId="3" fontId="28" fillId="3" borderId="79" xfId="0" applyNumberFormat="1" applyFont="1" applyFill="1" applyBorder="1" applyAlignment="1">
      <alignment horizontal="center" vertical="center"/>
    </xf>
    <xf numFmtId="0" fontId="28" fillId="3" borderId="80" xfId="0" applyFont="1" applyFill="1" applyBorder="1" applyAlignment="1">
      <alignment horizontal="center" vertical="center"/>
    </xf>
    <xf numFmtId="0" fontId="28" fillId="3" borderId="76" xfId="0" applyFont="1" applyFill="1" applyBorder="1" applyAlignment="1">
      <alignment horizontal="center" vertical="center"/>
    </xf>
    <xf numFmtId="0" fontId="28" fillId="3" borderId="8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8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8" fillId="3" borderId="75" xfId="0" applyFont="1" applyFill="1" applyBorder="1" applyAlignment="1">
      <alignment horizontal="center" vertical="center"/>
    </xf>
    <xf numFmtId="0" fontId="28" fillId="3" borderId="82" xfId="0" applyFont="1" applyFill="1" applyBorder="1" applyAlignment="1">
      <alignment horizontal="center" vertical="center"/>
    </xf>
    <xf numFmtId="0" fontId="28" fillId="3" borderId="77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3" fontId="28" fillId="3" borderId="98" xfId="0" applyNumberFormat="1" applyFont="1" applyFill="1" applyBorder="1" applyAlignment="1">
      <alignment horizontal="center" vertical="center" wrapText="1"/>
    </xf>
    <xf numFmtId="3" fontId="28" fillId="3" borderId="27" xfId="0" applyNumberFormat="1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6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/>
    </xf>
    <xf numFmtId="0" fontId="28" fillId="3" borderId="32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33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8" fillId="3" borderId="57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3" fontId="28" fillId="3" borderId="60" xfId="0" applyNumberFormat="1" applyFont="1" applyFill="1" applyBorder="1" applyAlignment="1">
      <alignment horizontal="center" vertical="center" wrapText="1"/>
    </xf>
    <xf numFmtId="3" fontId="28" fillId="3" borderId="34" xfId="0" applyNumberFormat="1" applyFont="1" applyFill="1" applyBorder="1" applyAlignment="1">
      <alignment horizontal="center" vertical="center"/>
    </xf>
    <xf numFmtId="3" fontId="28" fillId="3" borderId="36" xfId="0" applyNumberFormat="1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 shrinkToFit="1"/>
    </xf>
    <xf numFmtId="0" fontId="28" fillId="0" borderId="106" xfId="0" applyFont="1" applyBorder="1" applyAlignment="1">
      <alignment horizontal="center" vertical="center" shrinkToFit="1"/>
    </xf>
    <xf numFmtId="3" fontId="28" fillId="0" borderId="108" xfId="0" applyNumberFormat="1" applyFont="1" applyBorder="1" applyAlignment="1">
      <alignment horizontal="center" vertical="center"/>
    </xf>
    <xf numFmtId="3" fontId="28" fillId="0" borderId="109" xfId="0" applyNumberFormat="1" applyFont="1" applyBorder="1" applyAlignment="1">
      <alignment horizontal="center" vertical="center"/>
    </xf>
    <xf numFmtId="3" fontId="28" fillId="0" borderId="124" xfId="0" applyNumberFormat="1" applyFont="1" applyBorder="1" applyAlignment="1">
      <alignment horizontal="center" vertical="center"/>
    </xf>
    <xf numFmtId="0" fontId="28" fillId="0" borderId="123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128" xfId="0" applyFont="1" applyBorder="1" applyAlignment="1">
      <alignment horizontal="center" vertical="center"/>
    </xf>
    <xf numFmtId="0" fontId="33" fillId="0" borderId="111" xfId="0" applyFont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/>
    </xf>
    <xf numFmtId="3" fontId="28" fillId="0" borderId="108" xfId="0" applyNumberFormat="1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wrapText="1"/>
    </xf>
    <xf numFmtId="3" fontId="28" fillId="0" borderId="109" xfId="0" applyNumberFormat="1" applyFont="1" applyBorder="1" applyAlignment="1">
      <alignment horizontal="center" vertical="center" wrapText="1"/>
    </xf>
    <xf numFmtId="3" fontId="28" fillId="0" borderId="124" xfId="0" applyNumberFormat="1" applyFont="1" applyBorder="1" applyAlignment="1">
      <alignment horizontal="center" vertical="center" wrapText="1"/>
    </xf>
    <xf numFmtId="0" fontId="28" fillId="0" borderId="135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 shrinkToFit="1"/>
    </xf>
    <xf numFmtId="0" fontId="28" fillId="0" borderId="128" xfId="0" applyFont="1" applyBorder="1" applyAlignment="1">
      <alignment horizontal="center" vertical="center" shrinkToFit="1"/>
    </xf>
    <xf numFmtId="3" fontId="28" fillId="0" borderId="6" xfId="0" applyNumberFormat="1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 shrinkToFit="1"/>
    </xf>
    <xf numFmtId="0" fontId="28" fillId="0" borderId="134" xfId="0" applyFont="1" applyBorder="1" applyAlignment="1">
      <alignment horizontal="center" vertical="center" shrinkToFit="1"/>
    </xf>
    <xf numFmtId="0" fontId="28" fillId="0" borderId="113" xfId="0" applyFont="1" applyBorder="1" applyAlignment="1">
      <alignment horizontal="center" vertical="center" shrinkToFit="1"/>
    </xf>
    <xf numFmtId="3" fontId="28" fillId="0" borderId="108" xfId="0" applyNumberFormat="1" applyFont="1" applyBorder="1" applyAlignment="1">
      <alignment horizontal="center" vertical="center" shrinkToFit="1"/>
    </xf>
    <xf numFmtId="3" fontId="28" fillId="0" borderId="109" xfId="0" applyNumberFormat="1" applyFont="1" applyBorder="1" applyAlignment="1">
      <alignment horizontal="center" vertical="center" shrinkToFit="1"/>
    </xf>
    <xf numFmtId="3" fontId="28" fillId="0" borderId="124" xfId="0" applyNumberFormat="1" applyFont="1" applyBorder="1" applyAlignment="1">
      <alignment horizontal="center" vertical="center" shrinkToFit="1"/>
    </xf>
    <xf numFmtId="3" fontId="28" fillId="0" borderId="5" xfId="0" applyNumberFormat="1" applyFont="1" applyBorder="1" applyAlignment="1">
      <alignment horizontal="center" vertical="center"/>
    </xf>
    <xf numFmtId="3" fontId="28" fillId="0" borderId="122" xfId="0" applyNumberFormat="1" applyFont="1" applyBorder="1" applyAlignment="1">
      <alignment horizontal="center" vertical="center"/>
    </xf>
    <xf numFmtId="0" fontId="28" fillId="0" borderId="131" xfId="0" applyFont="1" applyBorder="1" applyAlignment="1">
      <alignment horizontal="center" vertical="center" shrinkToFit="1"/>
    </xf>
    <xf numFmtId="0" fontId="28" fillId="0" borderId="105" xfId="0" applyFont="1" applyBorder="1" applyAlignment="1">
      <alignment horizontal="center" vertical="center" shrinkToFit="1"/>
    </xf>
    <xf numFmtId="3" fontId="28" fillId="0" borderId="41" xfId="0" applyNumberFormat="1" applyFont="1" applyBorder="1" applyAlignment="1">
      <alignment horizontal="center" vertical="center"/>
    </xf>
    <xf numFmtId="3" fontId="28" fillId="0" borderId="42" xfId="0" applyNumberFormat="1" applyFont="1" applyBorder="1" applyAlignment="1">
      <alignment horizontal="center" vertical="center"/>
    </xf>
    <xf numFmtId="3" fontId="28" fillId="0" borderId="132" xfId="0" applyNumberFormat="1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 wrapText="1"/>
    </xf>
    <xf numFmtId="0" fontId="28" fillId="0" borderId="106" xfId="0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3" fontId="28" fillId="0" borderId="144" xfId="0" applyNumberFormat="1" applyFont="1" applyBorder="1" applyAlignment="1">
      <alignment horizontal="center" vertical="center" wrapText="1"/>
    </xf>
    <xf numFmtId="3" fontId="28" fillId="0" borderId="145" xfId="0" applyNumberFormat="1" applyFont="1" applyBorder="1" applyAlignment="1">
      <alignment horizontal="center" vertical="center"/>
    </xf>
    <xf numFmtId="3" fontId="28" fillId="0" borderId="146" xfId="0" applyNumberFormat="1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3" fontId="28" fillId="0" borderId="18" xfId="0" applyNumberFormat="1" applyFont="1" applyBorder="1" applyAlignment="1">
      <alignment horizontal="center" vertical="center"/>
    </xf>
    <xf numFmtId="3" fontId="28" fillId="0" borderId="19" xfId="0" applyNumberFormat="1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3" fontId="28" fillId="0" borderId="41" xfId="0" applyNumberFormat="1" applyFont="1" applyBorder="1" applyAlignment="1">
      <alignment horizontal="center" vertical="center" shrinkToFit="1"/>
    </xf>
    <xf numFmtId="3" fontId="28" fillId="0" borderId="42" xfId="0" applyNumberFormat="1" applyFont="1" applyBorder="1" applyAlignment="1">
      <alignment horizontal="center" vertical="center" shrinkToFit="1"/>
    </xf>
    <xf numFmtId="3" fontId="28" fillId="0" borderId="43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3" fontId="28" fillId="0" borderId="110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 shrinkToFit="1"/>
    </xf>
    <xf numFmtId="0" fontId="28" fillId="0" borderId="136" xfId="0" applyFont="1" applyBorder="1" applyAlignment="1">
      <alignment horizontal="center" vertical="center" shrinkToFit="1"/>
    </xf>
    <xf numFmtId="0" fontId="28" fillId="0" borderId="114" xfId="0" applyFont="1" applyBorder="1" applyAlignment="1">
      <alignment horizontal="center" vertical="center" shrinkToFit="1"/>
    </xf>
    <xf numFmtId="0" fontId="28" fillId="0" borderId="137" xfId="0" applyFont="1" applyBorder="1" applyAlignment="1">
      <alignment horizontal="center" vertical="center" shrinkToFit="1"/>
    </xf>
    <xf numFmtId="3" fontId="28" fillId="0" borderId="138" xfId="0" applyNumberFormat="1" applyFont="1" applyBorder="1" applyAlignment="1">
      <alignment horizontal="center" vertical="center"/>
    </xf>
    <xf numFmtId="3" fontId="28" fillId="0" borderId="139" xfId="0" applyNumberFormat="1" applyFont="1" applyBorder="1" applyAlignment="1">
      <alignment horizontal="center" vertical="center"/>
    </xf>
    <xf numFmtId="3" fontId="28" fillId="0" borderId="140" xfId="0" applyNumberFormat="1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 shrinkToFit="1"/>
    </xf>
    <xf numFmtId="0" fontId="28" fillId="0" borderId="123" xfId="0" applyFont="1" applyBorder="1" applyAlignment="1">
      <alignment horizontal="center" vertical="center" shrinkToFit="1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A10" sqref="A10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4"/>
    </row>
    <row r="3" spans="1:1" ht="57.75" customHeight="1" x14ac:dyDescent="0.4">
      <c r="A3" s="50" t="s">
        <v>393</v>
      </c>
    </row>
    <row r="4" spans="1:1" ht="79.5" customHeight="1" x14ac:dyDescent="0.15">
      <c r="A4" s="418" t="s">
        <v>394</v>
      </c>
    </row>
    <row r="5" spans="1:1" ht="138" customHeight="1" x14ac:dyDescent="0.15">
      <c r="A5" s="24"/>
    </row>
    <row r="6" spans="1:1" x14ac:dyDescent="0.15">
      <c r="A6" s="24"/>
    </row>
    <row r="7" spans="1:1" ht="45.75" customHeight="1" x14ac:dyDescent="0.3">
      <c r="A7" s="25" t="s">
        <v>424</v>
      </c>
    </row>
    <row r="8" spans="1:1" ht="155.25" customHeight="1" x14ac:dyDescent="0.3">
      <c r="A8" s="26"/>
    </row>
    <row r="9" spans="1:1" ht="40.5" customHeight="1" x14ac:dyDescent="0.15">
      <c r="A9" s="27" t="s">
        <v>96</v>
      </c>
    </row>
    <row r="10" spans="1:1" ht="27" customHeight="1" x14ac:dyDescent="0.15">
      <c r="A10" s="28" t="s">
        <v>97</v>
      </c>
    </row>
    <row r="11" spans="1:1" ht="25.5" x14ac:dyDescent="0.15">
      <c r="A11" s="2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E13" sqref="E13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25" t="s">
        <v>98</v>
      </c>
    </row>
    <row r="4" spans="1:3" ht="45.75" customHeight="1" x14ac:dyDescent="0.15">
      <c r="A4" s="30"/>
    </row>
    <row r="5" spans="1:3" ht="30" customHeight="1" x14ac:dyDescent="0.15">
      <c r="A5" s="31" t="s">
        <v>425</v>
      </c>
    </row>
    <row r="6" spans="1:3" ht="30" customHeight="1" x14ac:dyDescent="0.15">
      <c r="A6" s="31"/>
    </row>
    <row r="7" spans="1:3" ht="30" customHeight="1" x14ac:dyDescent="0.15">
      <c r="A7" s="31" t="s">
        <v>456</v>
      </c>
    </row>
    <row r="8" spans="1:3" ht="30" customHeight="1" x14ac:dyDescent="0.15">
      <c r="A8" s="31"/>
    </row>
    <row r="9" spans="1:3" ht="30" customHeight="1" x14ac:dyDescent="0.15">
      <c r="A9" s="31" t="s">
        <v>365</v>
      </c>
      <c r="B9" s="12"/>
      <c r="C9" s="12"/>
    </row>
    <row r="10" spans="1:3" ht="30" customHeight="1" x14ac:dyDescent="0.15">
      <c r="A10" s="31"/>
    </row>
    <row r="11" spans="1:3" ht="30" customHeight="1" x14ac:dyDescent="0.15">
      <c r="A11" s="31" t="s">
        <v>99</v>
      </c>
    </row>
    <row r="12" spans="1:3" ht="30" customHeight="1" x14ac:dyDescent="0.15">
      <c r="A12" s="31" t="s">
        <v>100</v>
      </c>
    </row>
    <row r="13" spans="1:3" ht="30" customHeight="1" x14ac:dyDescent="0.15">
      <c r="A13" s="31"/>
    </row>
    <row r="14" spans="1:3" ht="30" customHeight="1" x14ac:dyDescent="0.15">
      <c r="A14" s="31" t="s">
        <v>101</v>
      </c>
    </row>
    <row r="15" spans="1:3" ht="30" customHeight="1" x14ac:dyDescent="0.15">
      <c r="A15" s="31" t="s">
        <v>102</v>
      </c>
    </row>
    <row r="16" spans="1:3" ht="30" customHeight="1" x14ac:dyDescent="0.15">
      <c r="A16" s="31"/>
    </row>
    <row r="17" spans="1:1" ht="30" customHeight="1" x14ac:dyDescent="0.15">
      <c r="A17" s="31" t="s">
        <v>103</v>
      </c>
    </row>
    <row r="18" spans="1:1" ht="30" customHeight="1" x14ac:dyDescent="0.15">
      <c r="A18" s="31" t="s">
        <v>104</v>
      </c>
    </row>
    <row r="19" spans="1:1" ht="30" customHeight="1" x14ac:dyDescent="0.15">
      <c r="A19" s="31"/>
    </row>
    <row r="20" spans="1:1" ht="30" customHeight="1" x14ac:dyDescent="0.15">
      <c r="A20" s="31" t="s">
        <v>105</v>
      </c>
    </row>
    <row r="21" spans="1:1" ht="30" customHeight="1" x14ac:dyDescent="0.15">
      <c r="A21" s="30" t="s">
        <v>106</v>
      </c>
    </row>
    <row r="22" spans="1:1" ht="24" customHeight="1" x14ac:dyDescent="0.15">
      <c r="A22" s="30"/>
    </row>
    <row r="23" spans="1:1" ht="24" customHeight="1" x14ac:dyDescent="0.15">
      <c r="A23" s="30"/>
    </row>
    <row r="24" spans="1:1" ht="24" customHeight="1" x14ac:dyDescent="0.15">
      <c r="A24" s="32"/>
    </row>
    <row r="25" spans="1:1" ht="24" customHeight="1" x14ac:dyDescent="0.15">
      <c r="A25" s="30"/>
    </row>
    <row r="26" spans="1:1" ht="24" customHeight="1" x14ac:dyDescent="0.15">
      <c r="A26" s="13"/>
    </row>
    <row r="27" spans="1:1" ht="24" customHeight="1" x14ac:dyDescent="0.15">
      <c r="A27" s="13"/>
    </row>
    <row r="28" spans="1:1" ht="24" customHeight="1" x14ac:dyDescent="0.15">
      <c r="A28" s="13"/>
    </row>
    <row r="29" spans="1:1" ht="24" customHeight="1" x14ac:dyDescent="0.15">
      <c r="A29" s="13"/>
    </row>
    <row r="30" spans="1:1" ht="24" customHeight="1" x14ac:dyDescent="0.15">
      <c r="A30" s="12"/>
    </row>
    <row r="31" spans="1:1" ht="14.25" x14ac:dyDescent="0.15">
      <c r="A31" s="12"/>
    </row>
    <row r="32" spans="1:1" ht="14.25" x14ac:dyDescent="0.15">
      <c r="A32" s="12"/>
    </row>
    <row r="33" spans="1:1" ht="14.25" x14ac:dyDescent="0.15">
      <c r="A33" s="12"/>
    </row>
    <row r="34" spans="1:1" ht="14.25" x14ac:dyDescent="0.15">
      <c r="A34" s="12"/>
    </row>
    <row r="35" spans="1:1" ht="14.25" x14ac:dyDescent="0.15">
      <c r="A35" s="12"/>
    </row>
    <row r="36" spans="1:1" ht="14.25" x14ac:dyDescent="0.15">
      <c r="A36" s="12"/>
    </row>
    <row r="37" spans="1:1" ht="14.25" x14ac:dyDescent="0.15">
      <c r="A37" s="12"/>
    </row>
    <row r="38" spans="1:1" ht="14.25" x14ac:dyDescent="0.15">
      <c r="A38" s="12"/>
    </row>
    <row r="39" spans="1:1" ht="14.25" x14ac:dyDescent="0.15">
      <c r="A39" s="12"/>
    </row>
    <row r="40" spans="1:1" ht="14.25" x14ac:dyDescent="0.15">
      <c r="A40" s="12"/>
    </row>
    <row r="41" spans="1:1" ht="14.25" x14ac:dyDescent="0.15">
      <c r="A41" s="12"/>
    </row>
    <row r="42" spans="1:1" ht="14.25" x14ac:dyDescent="0.15">
      <c r="A42" s="12"/>
    </row>
    <row r="43" spans="1:1" ht="14.25" x14ac:dyDescent="0.15">
      <c r="A43" s="12"/>
    </row>
    <row r="44" spans="1:1" ht="14.25" x14ac:dyDescent="0.15">
      <c r="A44" s="12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topLeftCell="A10" zoomScaleNormal="100" zoomScaleSheetLayoutView="100" workbookViewId="0">
      <selection activeCell="H14" sqref="H14"/>
    </sheetView>
  </sheetViews>
  <sheetFormatPr defaultRowHeight="13.5" x14ac:dyDescent="0.15"/>
  <cols>
    <col min="1" max="1" width="16.44140625" style="15" customWidth="1"/>
    <col min="2" max="5" width="15.77734375" style="15" customWidth="1"/>
    <col min="6" max="10" width="13.77734375" style="1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63" t="s">
        <v>431</v>
      </c>
      <c r="B1" s="463"/>
      <c r="C1" s="463"/>
      <c r="D1" s="463"/>
      <c r="E1" s="463"/>
      <c r="F1" s="14"/>
      <c r="G1" s="14"/>
      <c r="H1" s="14"/>
      <c r="I1" s="14"/>
      <c r="J1" s="14"/>
    </row>
    <row r="2" spans="1:10" ht="17.25" customHeight="1" x14ac:dyDescent="0.15">
      <c r="A2" s="14"/>
      <c r="B2" s="14"/>
      <c r="C2" s="14"/>
      <c r="D2" s="14"/>
      <c r="E2" s="48" t="s">
        <v>216</v>
      </c>
      <c r="F2" s="14"/>
      <c r="G2" s="14"/>
      <c r="H2" s="14"/>
      <c r="I2" s="14"/>
      <c r="J2" s="14"/>
    </row>
    <row r="3" spans="1:10" ht="21.95" customHeight="1" x14ac:dyDescent="0.15">
      <c r="A3" s="464" t="s">
        <v>107</v>
      </c>
      <c r="B3" s="465"/>
      <c r="C3" s="465"/>
      <c r="D3" s="465"/>
      <c r="E3" s="466"/>
    </row>
    <row r="4" spans="1:10" ht="28.5" customHeight="1" x14ac:dyDescent="0.15">
      <c r="A4" s="33" t="s">
        <v>108</v>
      </c>
      <c r="B4" s="49" t="s">
        <v>109</v>
      </c>
      <c r="C4" s="51" t="s">
        <v>426</v>
      </c>
      <c r="D4" s="52" t="s">
        <v>427</v>
      </c>
      <c r="E4" s="34" t="s">
        <v>110</v>
      </c>
    </row>
    <row r="5" spans="1:10" s="16" customFormat="1" ht="21" customHeight="1" x14ac:dyDescent="0.15">
      <c r="A5" s="467" t="s">
        <v>111</v>
      </c>
      <c r="B5" s="468"/>
      <c r="C5" s="35">
        <f>C6+C7+C8+C9+C10+C11+C12+C13+C14+C15+C16</f>
        <v>4849805000</v>
      </c>
      <c r="D5" s="35">
        <f>D6+D7+D8+D9+D10+D11+D12+D13+D14+D15+D16</f>
        <v>4912184000</v>
      </c>
      <c r="E5" s="36">
        <f t="shared" ref="E5:E14" si="0">D5-C5</f>
        <v>62379000</v>
      </c>
    </row>
    <row r="6" spans="1:10" ht="21" customHeight="1" x14ac:dyDescent="0.15">
      <c r="A6" s="37" t="s">
        <v>112</v>
      </c>
      <c r="B6" s="38" t="s">
        <v>113</v>
      </c>
      <c r="C6" s="39">
        <v>836713190</v>
      </c>
      <c r="D6" s="39">
        <f>'예산내역(세입)'!E7</f>
        <v>836713190</v>
      </c>
      <c r="E6" s="40">
        <f t="shared" si="0"/>
        <v>0</v>
      </c>
    </row>
    <row r="7" spans="1:10" ht="21" customHeight="1" x14ac:dyDescent="0.15">
      <c r="A7" s="37" t="s">
        <v>114</v>
      </c>
      <c r="B7" s="38" t="s">
        <v>115</v>
      </c>
      <c r="C7" s="39">
        <f>'예산내역(세입)'!D27</f>
        <v>0</v>
      </c>
      <c r="D7" s="39">
        <f>'예산내역(세입)'!E26</f>
        <v>0</v>
      </c>
      <c r="E7" s="40">
        <f t="shared" si="0"/>
        <v>0</v>
      </c>
    </row>
    <row r="8" spans="1:10" ht="21" customHeight="1" x14ac:dyDescent="0.15">
      <c r="A8" s="37" t="s">
        <v>116</v>
      </c>
      <c r="B8" s="38" t="s">
        <v>117</v>
      </c>
      <c r="C8" s="39">
        <f>'예산내역(세입)'!D30</f>
        <v>0</v>
      </c>
      <c r="D8" s="39">
        <f>'예산내역(세입)'!E29</f>
        <v>0</v>
      </c>
      <c r="E8" s="40">
        <f t="shared" si="0"/>
        <v>0</v>
      </c>
    </row>
    <row r="9" spans="1:10" ht="21" customHeight="1" x14ac:dyDescent="0.15">
      <c r="A9" s="37" t="s">
        <v>118</v>
      </c>
      <c r="B9" s="38" t="s">
        <v>119</v>
      </c>
      <c r="C9" s="39">
        <f>'예산내역(세입)'!D32</f>
        <v>97487500</v>
      </c>
      <c r="D9" s="39">
        <f>'예산내역(세입)'!E32</f>
        <v>94525000</v>
      </c>
      <c r="E9" s="40">
        <f t="shared" si="0"/>
        <v>-2962500</v>
      </c>
    </row>
    <row r="10" spans="1:10" ht="21" customHeight="1" x14ac:dyDescent="0.15">
      <c r="A10" s="37" t="s">
        <v>120</v>
      </c>
      <c r="B10" s="38" t="s">
        <v>121</v>
      </c>
      <c r="C10" s="39">
        <f>'예산내역(세입)'!D44</f>
        <v>30000000</v>
      </c>
      <c r="D10" s="39">
        <f>'예산내역(세입)'!E44</f>
        <v>30000000</v>
      </c>
      <c r="E10" s="40">
        <f t="shared" si="0"/>
        <v>0</v>
      </c>
    </row>
    <row r="11" spans="1:10" ht="21" customHeight="1" x14ac:dyDescent="0.15">
      <c r="A11" s="37" t="s">
        <v>122</v>
      </c>
      <c r="B11" s="38" t="s">
        <v>123</v>
      </c>
      <c r="C11" s="39">
        <v>3633945280</v>
      </c>
      <c r="D11" s="39">
        <f>'예산내역(세입)'!E48</f>
        <v>3606585280</v>
      </c>
      <c r="E11" s="40">
        <f t="shared" si="0"/>
        <v>-27360000</v>
      </c>
    </row>
    <row r="12" spans="1:10" ht="21" customHeight="1" x14ac:dyDescent="0.15">
      <c r="A12" s="37" t="s">
        <v>124</v>
      </c>
      <c r="B12" s="38" t="s">
        <v>125</v>
      </c>
      <c r="C12" s="39">
        <v>0</v>
      </c>
      <c r="D12" s="39">
        <v>0</v>
      </c>
      <c r="E12" s="40">
        <f t="shared" si="0"/>
        <v>0</v>
      </c>
    </row>
    <row r="13" spans="1:10" ht="21" customHeight="1" x14ac:dyDescent="0.15">
      <c r="A13" s="41" t="s">
        <v>126</v>
      </c>
      <c r="B13" s="42" t="s">
        <v>127</v>
      </c>
      <c r="C13" s="6">
        <f>'예산내역(세입)'!D75</f>
        <v>0</v>
      </c>
      <c r="D13" s="6">
        <f>'예산내역(세입)'!E76</f>
        <v>0</v>
      </c>
      <c r="E13" s="40">
        <f t="shared" si="0"/>
        <v>0</v>
      </c>
    </row>
    <row r="14" spans="1:10" ht="21" customHeight="1" x14ac:dyDescent="0.15">
      <c r="A14" s="41" t="s">
        <v>128</v>
      </c>
      <c r="B14" s="42" t="s">
        <v>129</v>
      </c>
      <c r="C14" s="39">
        <f>'예산내역(세입)'!D79</f>
        <v>109928005</v>
      </c>
      <c r="D14" s="39">
        <f>'예산내역(세입)'!E79</f>
        <v>242098200</v>
      </c>
      <c r="E14" s="40">
        <f t="shared" si="0"/>
        <v>132170195</v>
      </c>
    </row>
    <row r="15" spans="1:10" ht="21" customHeight="1" x14ac:dyDescent="0.15">
      <c r="A15" s="41" t="s">
        <v>130</v>
      </c>
      <c r="B15" s="42" t="s">
        <v>131</v>
      </c>
      <c r="C15" s="8">
        <f>'예산내역(세입)'!D84</f>
        <v>141731025</v>
      </c>
      <c r="D15" s="8">
        <f>'예산내역(세입)'!E84</f>
        <v>102262330</v>
      </c>
      <c r="E15" s="53">
        <f t="shared" ref="E15" si="1">D15-C15</f>
        <v>-39468695</v>
      </c>
    </row>
    <row r="16" spans="1:10" ht="21" customHeight="1" x14ac:dyDescent="0.15">
      <c r="A16" s="54" t="s">
        <v>252</v>
      </c>
      <c r="B16" s="55" t="s">
        <v>254</v>
      </c>
      <c r="C16" s="10">
        <v>0</v>
      </c>
      <c r="D16" s="10">
        <f>'예산내역(세입)'!E104</f>
        <v>0</v>
      </c>
      <c r="E16" s="43">
        <f>D16-C16</f>
        <v>0</v>
      </c>
    </row>
    <row r="17" spans="1:7" ht="21" customHeight="1" x14ac:dyDescent="0.15">
      <c r="A17" s="9"/>
      <c r="B17" s="9"/>
      <c r="C17" s="3"/>
      <c r="D17" s="4"/>
      <c r="E17" s="3"/>
    </row>
    <row r="18" spans="1:7" s="15" customFormat="1" ht="21" customHeight="1" x14ac:dyDescent="0.15">
      <c r="A18" s="464" t="s">
        <v>224</v>
      </c>
      <c r="B18" s="465"/>
      <c r="C18" s="465"/>
      <c r="D18" s="465"/>
      <c r="E18" s="466"/>
    </row>
    <row r="19" spans="1:7" s="15" customFormat="1" ht="30" customHeight="1" x14ac:dyDescent="0.15">
      <c r="A19" s="33" t="s">
        <v>0</v>
      </c>
      <c r="B19" s="49" t="s">
        <v>1</v>
      </c>
      <c r="C19" s="51" t="s">
        <v>426</v>
      </c>
      <c r="D19" s="52" t="s">
        <v>427</v>
      </c>
      <c r="E19" s="34" t="s">
        <v>110</v>
      </c>
    </row>
    <row r="20" spans="1:7" s="15" customFormat="1" ht="21" customHeight="1" x14ac:dyDescent="0.15">
      <c r="A20" s="467" t="s">
        <v>132</v>
      </c>
      <c r="B20" s="468"/>
      <c r="C20" s="44">
        <f>C21+C22+C23+C24+C25+C26+C27+C28+C29+C30+C31+C32+C33</f>
        <v>4849805000</v>
      </c>
      <c r="D20" s="44">
        <f>D21+D22+D23+D24+D25+D26+D27+D28+D29+D30+D31+D32+D33</f>
        <v>4912184000.333334</v>
      </c>
      <c r="E20" s="45">
        <f t="shared" ref="E20:E33" si="2">D20-C20</f>
        <v>62379000.333333969</v>
      </c>
    </row>
    <row r="21" spans="1:7" s="15" customFormat="1" ht="21" customHeight="1" x14ac:dyDescent="0.15">
      <c r="A21" s="460" t="s">
        <v>133</v>
      </c>
      <c r="B21" s="42" t="s">
        <v>151</v>
      </c>
      <c r="C21" s="7">
        <f>'예산내역(세출)'!D7</f>
        <v>3725049491</v>
      </c>
      <c r="D21" s="7">
        <f>'예산내역(세출)'!E7</f>
        <v>3725049491.3333335</v>
      </c>
      <c r="E21" s="333">
        <f t="shared" si="2"/>
        <v>0.33333349227905273</v>
      </c>
    </row>
    <row r="22" spans="1:7" s="15" customFormat="1" ht="21" customHeight="1" x14ac:dyDescent="0.15">
      <c r="A22" s="461"/>
      <c r="B22" s="46" t="s">
        <v>152</v>
      </c>
      <c r="C22" s="7">
        <v>5680000</v>
      </c>
      <c r="D22" s="7">
        <f>'예산내역(세출)'!E52</f>
        <v>9680000</v>
      </c>
      <c r="E22" s="333">
        <f t="shared" si="2"/>
        <v>4000000</v>
      </c>
      <c r="F22" s="17"/>
      <c r="G22" s="17"/>
    </row>
    <row r="23" spans="1:7" s="15" customFormat="1" ht="21" customHeight="1" x14ac:dyDescent="0.15">
      <c r="A23" s="462"/>
      <c r="B23" s="47" t="s">
        <v>153</v>
      </c>
      <c r="C23" s="7">
        <f>'예산내역(세출)'!D57</f>
        <v>251945290</v>
      </c>
      <c r="D23" s="7">
        <f>'예산내역(세출)'!E57</f>
        <v>295764090</v>
      </c>
      <c r="E23" s="333">
        <f t="shared" si="2"/>
        <v>43818800</v>
      </c>
    </row>
    <row r="24" spans="1:7" s="15" customFormat="1" ht="21" customHeight="1" x14ac:dyDescent="0.15">
      <c r="A24" s="37" t="s">
        <v>134</v>
      </c>
      <c r="B24" s="38" t="s">
        <v>154</v>
      </c>
      <c r="C24" s="7">
        <f>'예산내역(세출)'!D126</f>
        <v>61820000</v>
      </c>
      <c r="D24" s="7">
        <f>'예산내역(세출)'!E126</f>
        <v>61820000</v>
      </c>
      <c r="E24" s="333">
        <f t="shared" si="2"/>
        <v>0</v>
      </c>
    </row>
    <row r="25" spans="1:7" s="15" customFormat="1" ht="21" customHeight="1" x14ac:dyDescent="0.15">
      <c r="A25" s="460" t="s">
        <v>135</v>
      </c>
      <c r="B25" s="38" t="s">
        <v>153</v>
      </c>
      <c r="C25" s="7">
        <f>'예산내역(세출)'!D138</f>
        <v>552961625</v>
      </c>
      <c r="D25" s="7">
        <f>'예산내역(세출)'!E138</f>
        <v>566671500</v>
      </c>
      <c r="E25" s="333">
        <f t="shared" si="2"/>
        <v>13709875</v>
      </c>
    </row>
    <row r="26" spans="1:7" s="15" customFormat="1" ht="21" customHeight="1" x14ac:dyDescent="0.15">
      <c r="A26" s="462"/>
      <c r="B26" s="38" t="s">
        <v>155</v>
      </c>
      <c r="C26" s="7">
        <v>32840000</v>
      </c>
      <c r="D26" s="7">
        <f>'예산내역(세출)'!E158</f>
        <v>33490000</v>
      </c>
      <c r="E26" s="333">
        <f t="shared" si="2"/>
        <v>650000</v>
      </c>
    </row>
    <row r="27" spans="1:7" s="15" customFormat="1" ht="21" customHeight="1" x14ac:dyDescent="0.15">
      <c r="A27" s="37" t="s">
        <v>136</v>
      </c>
      <c r="B27" s="38" t="s">
        <v>156</v>
      </c>
      <c r="C27" s="7">
        <f>'예산내역(세출)'!D168</f>
        <v>70000000</v>
      </c>
      <c r="D27" s="7">
        <f>'예산내역(세출)'!E168</f>
        <v>100000000</v>
      </c>
      <c r="E27" s="333">
        <f t="shared" si="2"/>
        <v>30000000</v>
      </c>
    </row>
    <row r="28" spans="1:7" s="15" customFormat="1" ht="21" customHeight="1" x14ac:dyDescent="0.15">
      <c r="A28" s="37" t="s">
        <v>137</v>
      </c>
      <c r="B28" s="38" t="s">
        <v>157</v>
      </c>
      <c r="C28" s="7">
        <f>'예산내역(세출)'!D171</f>
        <v>0</v>
      </c>
      <c r="D28" s="7">
        <f>'예산내역(세출)'!E171</f>
        <v>0</v>
      </c>
      <c r="E28" s="333">
        <f t="shared" si="2"/>
        <v>0</v>
      </c>
    </row>
    <row r="29" spans="1:7" s="15" customFormat="1" ht="21" customHeight="1" x14ac:dyDescent="0.15">
      <c r="A29" s="37" t="s">
        <v>138</v>
      </c>
      <c r="B29" s="38" t="s">
        <v>158</v>
      </c>
      <c r="C29" s="7">
        <f>'예산내역(세출)'!D174</f>
        <v>0</v>
      </c>
      <c r="D29" s="7">
        <f>'예산내역(세출)'!E174</f>
        <v>0</v>
      </c>
      <c r="E29" s="333">
        <f t="shared" si="2"/>
        <v>0</v>
      </c>
    </row>
    <row r="30" spans="1:7" s="15" customFormat="1" ht="21" customHeight="1" x14ac:dyDescent="0.15">
      <c r="A30" s="37" t="s">
        <v>139</v>
      </c>
      <c r="B30" s="38" t="s">
        <v>159</v>
      </c>
      <c r="C30" s="7">
        <f>'예산내역(세출)'!D178</f>
        <v>14600000</v>
      </c>
      <c r="D30" s="7">
        <f>'예산내역(세출)'!E178</f>
        <v>12600000</v>
      </c>
      <c r="E30" s="333">
        <f t="shared" si="2"/>
        <v>-2000000</v>
      </c>
    </row>
    <row r="31" spans="1:7" s="15" customFormat="1" ht="21" customHeight="1" x14ac:dyDescent="0.15">
      <c r="A31" s="41" t="s">
        <v>140</v>
      </c>
      <c r="B31" s="42" t="s">
        <v>160</v>
      </c>
      <c r="C31" s="7">
        <v>127908594</v>
      </c>
      <c r="D31" s="7">
        <f>'예산내역(세출)'!E183</f>
        <v>97108919</v>
      </c>
      <c r="E31" s="333">
        <f t="shared" si="2"/>
        <v>-30799675</v>
      </c>
    </row>
    <row r="32" spans="1:7" s="15" customFormat="1" ht="21" customHeight="1" x14ac:dyDescent="0.15">
      <c r="A32" s="41" t="s">
        <v>255</v>
      </c>
      <c r="B32" s="56" t="s">
        <v>253</v>
      </c>
      <c r="C32" s="7">
        <f>'예산내역(세출)'!D188</f>
        <v>7000000</v>
      </c>
      <c r="D32" s="7">
        <f>'예산내역(세출)'!E188</f>
        <v>10000000</v>
      </c>
      <c r="E32" s="333">
        <f t="shared" si="2"/>
        <v>3000000</v>
      </c>
    </row>
    <row r="33" spans="1:5" s="15" customFormat="1" ht="21" customHeight="1" x14ac:dyDescent="0.15">
      <c r="A33" s="54" t="s">
        <v>256</v>
      </c>
      <c r="B33" s="55" t="s">
        <v>257</v>
      </c>
      <c r="C33" s="10">
        <v>0</v>
      </c>
      <c r="D33" s="10">
        <v>0</v>
      </c>
      <c r="E33" s="334">
        <f t="shared" si="2"/>
        <v>0</v>
      </c>
    </row>
    <row r="34" spans="1:5" s="15" customFormat="1" ht="21.95" customHeight="1" x14ac:dyDescent="0.15">
      <c r="A34" s="18"/>
      <c r="B34" s="18"/>
      <c r="C34" s="19"/>
      <c r="D34" s="19"/>
      <c r="E34" s="20"/>
    </row>
    <row r="35" spans="1:5" s="15" customFormat="1" ht="12" x14ac:dyDescent="0.15">
      <c r="B35" s="21"/>
      <c r="C35" s="21"/>
      <c r="D35" s="21"/>
    </row>
    <row r="36" spans="1:5" s="15" customFormat="1" ht="24.75" customHeight="1" x14ac:dyDescent="0.15">
      <c r="B36" s="22"/>
      <c r="C36" s="22"/>
      <c r="D36" s="23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&amp;R무량수전노인전문요양원(2023.12.04)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6"/>
  <sheetViews>
    <sheetView view="pageBreakPreview" zoomScale="115" zoomScaleNormal="100" zoomScaleSheetLayoutView="115" workbookViewId="0">
      <pane ySplit="5" topLeftCell="A78" activePane="bottomLeft" state="frozen"/>
      <selection pane="bottomLeft" activeCell="T88" sqref="T88"/>
    </sheetView>
  </sheetViews>
  <sheetFormatPr defaultColWidth="8.88671875" defaultRowHeight="13.5" x14ac:dyDescent="0.15"/>
  <cols>
    <col min="1" max="1" width="3.21875" style="68" customWidth="1"/>
    <col min="2" max="2" width="3.5546875" style="68" customWidth="1"/>
    <col min="3" max="3" width="17.77734375" style="69" customWidth="1"/>
    <col min="4" max="5" width="11.88671875" style="68" customWidth="1"/>
    <col min="6" max="6" width="12.6640625" style="68" customWidth="1"/>
    <col min="7" max="7" width="8.77734375" style="71" customWidth="1"/>
    <col min="8" max="8" width="22.5546875" style="68" customWidth="1"/>
    <col min="9" max="9" width="11" style="68" customWidth="1"/>
    <col min="10" max="10" width="2" style="68" customWidth="1"/>
    <col min="11" max="11" width="1.88671875" style="68" customWidth="1"/>
    <col min="12" max="12" width="5.109375" style="72" customWidth="1"/>
    <col min="13" max="13" width="1.88671875" style="68" customWidth="1"/>
    <col min="14" max="14" width="3.6640625" style="72" customWidth="1"/>
    <col min="15" max="15" width="4" style="72" customWidth="1"/>
    <col min="16" max="16" width="2.109375" style="72" customWidth="1"/>
    <col min="17" max="17" width="2.21875" style="72" customWidth="1"/>
    <col min="18" max="18" width="3.5546875" style="72" customWidth="1"/>
    <col min="19" max="19" width="1.44140625" style="68" customWidth="1"/>
    <col min="20" max="20" width="12.88671875" style="68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506" t="s">
        <v>432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0" s="2" customFormat="1" ht="24" customHeight="1" x14ac:dyDescent="0.15">
      <c r="A2" s="58" t="s">
        <v>14</v>
      </c>
      <c r="B2" s="59"/>
      <c r="C2" s="60"/>
      <c r="D2" s="61"/>
      <c r="E2" s="62"/>
      <c r="F2" s="61"/>
      <c r="G2" s="63"/>
      <c r="H2" s="59"/>
      <c r="I2" s="62"/>
      <c r="J2" s="59"/>
      <c r="K2" s="59"/>
      <c r="L2" s="64"/>
      <c r="M2" s="59"/>
      <c r="N2" s="64"/>
      <c r="O2" s="64"/>
      <c r="P2" s="64"/>
      <c r="Q2" s="64"/>
      <c r="R2" s="64"/>
      <c r="S2" s="59"/>
      <c r="T2" s="61" t="s">
        <v>15</v>
      </c>
    </row>
    <row r="3" spans="1:20" s="2" customFormat="1" ht="20.100000000000001" customHeight="1" x14ac:dyDescent="0.15">
      <c r="A3" s="507" t="s">
        <v>0</v>
      </c>
      <c r="B3" s="509" t="s">
        <v>1</v>
      </c>
      <c r="C3" s="510" t="s">
        <v>2</v>
      </c>
      <c r="D3" s="511" t="s">
        <v>428</v>
      </c>
      <c r="E3" s="511" t="s">
        <v>429</v>
      </c>
      <c r="F3" s="512" t="s">
        <v>212</v>
      </c>
      <c r="G3" s="513"/>
      <c r="H3" s="514" t="s">
        <v>3</v>
      </c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15"/>
    </row>
    <row r="4" spans="1:20" s="2" customFormat="1" ht="20.100000000000001" customHeight="1" x14ac:dyDescent="0.15">
      <c r="A4" s="508"/>
      <c r="B4" s="487"/>
      <c r="C4" s="493"/>
      <c r="D4" s="495"/>
      <c r="E4" s="495"/>
      <c r="F4" s="82" t="s">
        <v>218</v>
      </c>
      <c r="G4" s="240" t="s">
        <v>219</v>
      </c>
      <c r="H4" s="486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516"/>
    </row>
    <row r="5" spans="1:20" s="2" customFormat="1" ht="20.100000000000001" customHeight="1" x14ac:dyDescent="0.15">
      <c r="A5" s="505" t="s">
        <v>168</v>
      </c>
      <c r="B5" s="479"/>
      <c r="C5" s="480"/>
      <c r="D5" s="331">
        <f>D6+D26+D29+D32+D44+D48+D75+D79+D84+D104</f>
        <v>4849805000</v>
      </c>
      <c r="E5" s="331">
        <f>E6+E26+E29+E32+E44+E48+E75+E79+E84+E104</f>
        <v>4912184000</v>
      </c>
      <c r="F5" s="332">
        <f>E5-D5</f>
        <v>62379000</v>
      </c>
      <c r="G5" s="330">
        <f>F5/E5*100</f>
        <v>1.2698832128438187</v>
      </c>
      <c r="H5" s="88"/>
      <c r="I5" s="243"/>
      <c r="J5" s="88"/>
      <c r="K5" s="88"/>
      <c r="L5" s="88"/>
      <c r="M5" s="88"/>
      <c r="N5" s="88"/>
      <c r="O5" s="88"/>
      <c r="P5" s="88"/>
      <c r="Q5" s="88"/>
      <c r="R5" s="88"/>
      <c r="S5" s="88"/>
      <c r="T5" s="244"/>
    </row>
    <row r="6" spans="1:20" s="2" customFormat="1" ht="20.100000000000001" customHeight="1" x14ac:dyDescent="0.15">
      <c r="A6" s="502" t="s">
        <v>169</v>
      </c>
      <c r="B6" s="501"/>
      <c r="C6" s="501"/>
      <c r="D6" s="205">
        <f>D7</f>
        <v>836713190</v>
      </c>
      <c r="E6" s="91">
        <f>E7</f>
        <v>836713190</v>
      </c>
      <c r="F6" s="245">
        <f>E6-D6</f>
        <v>0</v>
      </c>
      <c r="G6" s="100">
        <f>F6/E6*100</f>
        <v>0</v>
      </c>
      <c r="H6" s="94"/>
      <c r="I6" s="95"/>
      <c r="J6" s="94"/>
      <c r="K6" s="94"/>
      <c r="L6" s="96"/>
      <c r="M6" s="94"/>
      <c r="N6" s="96"/>
      <c r="O6" s="96"/>
      <c r="P6" s="96"/>
      <c r="Q6" s="96"/>
      <c r="R6" s="96"/>
      <c r="S6" s="94"/>
      <c r="T6" s="246"/>
    </row>
    <row r="7" spans="1:20" s="2" customFormat="1" ht="20.100000000000001" customHeight="1" x14ac:dyDescent="0.15">
      <c r="A7" s="247"/>
      <c r="B7" s="501" t="s">
        <v>320</v>
      </c>
      <c r="C7" s="501"/>
      <c r="D7" s="205">
        <f>D8+D24</f>
        <v>836713190</v>
      </c>
      <c r="E7" s="91">
        <f>E8+E24</f>
        <v>836713190</v>
      </c>
      <c r="F7" s="245">
        <f>E7-D7</f>
        <v>0</v>
      </c>
      <c r="G7" s="100">
        <f t="shared" ref="G7" si="0">F7/E7*100</f>
        <v>0</v>
      </c>
      <c r="H7" s="94"/>
      <c r="I7" s="95"/>
      <c r="J7" s="94"/>
      <c r="K7" s="94"/>
      <c r="L7" s="96"/>
      <c r="M7" s="94"/>
      <c r="N7" s="96"/>
      <c r="O7" s="96"/>
      <c r="P7" s="96"/>
      <c r="Q7" s="96"/>
      <c r="R7" s="96"/>
      <c r="S7" s="94"/>
      <c r="T7" s="246"/>
    </row>
    <row r="8" spans="1:20" s="2" customFormat="1" ht="20.100000000000001" customHeight="1" x14ac:dyDescent="0.15">
      <c r="A8" s="248"/>
      <c r="B8" s="114"/>
      <c r="C8" s="177" t="s">
        <v>232</v>
      </c>
      <c r="D8" s="205">
        <v>499658500</v>
      </c>
      <c r="E8" s="91">
        <f>T9</f>
        <v>499658500</v>
      </c>
      <c r="F8" s="205">
        <f>E8-D8</f>
        <v>0</v>
      </c>
      <c r="G8" s="100">
        <f>F8/E8*100</f>
        <v>0</v>
      </c>
      <c r="H8" s="249"/>
      <c r="I8" s="95"/>
      <c r="J8" s="94"/>
      <c r="K8" s="94"/>
      <c r="L8" s="96"/>
      <c r="M8" s="94"/>
      <c r="N8" s="96"/>
      <c r="O8" s="96"/>
      <c r="P8" s="96"/>
      <c r="Q8" s="96"/>
      <c r="R8" s="96"/>
      <c r="S8" s="178"/>
      <c r="T8" s="250"/>
    </row>
    <row r="9" spans="1:20" s="2" customFormat="1" ht="20.100000000000001" customHeight="1" x14ac:dyDescent="0.15">
      <c r="A9" s="248"/>
      <c r="B9" s="114"/>
      <c r="C9" s="114"/>
      <c r="D9" s="181"/>
      <c r="E9" s="116"/>
      <c r="F9" s="181"/>
      <c r="G9" s="108"/>
      <c r="H9" s="128" t="s">
        <v>319</v>
      </c>
      <c r="I9" s="124"/>
      <c r="J9" s="123"/>
      <c r="K9" s="123"/>
      <c r="L9" s="125"/>
      <c r="M9" s="123"/>
      <c r="N9" s="125"/>
      <c r="O9" s="125"/>
      <c r="P9" s="125"/>
      <c r="Q9" s="125"/>
      <c r="R9" s="125"/>
      <c r="S9" s="126"/>
      <c r="T9" s="251">
        <f>SUM(T10:T23)</f>
        <v>499658500</v>
      </c>
    </row>
    <row r="10" spans="1:20" s="2" customFormat="1" ht="20.100000000000001" customHeight="1" x14ac:dyDescent="0.15">
      <c r="A10" s="248"/>
      <c r="B10" s="114"/>
      <c r="C10" s="114"/>
      <c r="D10" s="181"/>
      <c r="E10" s="116"/>
      <c r="F10" s="181"/>
      <c r="G10" s="108"/>
      <c r="H10" s="128" t="s">
        <v>175</v>
      </c>
      <c r="I10" s="124">
        <f>SUM(T11:T23)</f>
        <v>507267510</v>
      </c>
      <c r="J10" s="123" t="s">
        <v>4</v>
      </c>
      <c r="K10" s="123" t="s">
        <v>5</v>
      </c>
      <c r="L10" s="252">
        <v>-1.4999999999999999E-2</v>
      </c>
      <c r="M10" s="123"/>
      <c r="N10" s="125"/>
      <c r="O10" s="125"/>
      <c r="P10" s="125"/>
      <c r="Q10" s="125"/>
      <c r="R10" s="125"/>
      <c r="S10" s="126" t="s">
        <v>8</v>
      </c>
      <c r="T10" s="251">
        <f>ROUND(I10*L10,-1)</f>
        <v>-7609010</v>
      </c>
    </row>
    <row r="11" spans="1:20" s="2" customFormat="1" ht="20.100000000000001" customHeight="1" x14ac:dyDescent="0.15">
      <c r="A11" s="248"/>
      <c r="B11" s="114"/>
      <c r="C11" s="114"/>
      <c r="D11" s="181"/>
      <c r="E11" s="116"/>
      <c r="F11" s="181"/>
      <c r="G11" s="108"/>
      <c r="H11" s="253" t="s">
        <v>170</v>
      </c>
      <c r="I11" s="187">
        <v>84240</v>
      </c>
      <c r="J11" s="185" t="s">
        <v>4</v>
      </c>
      <c r="K11" s="185" t="s">
        <v>5</v>
      </c>
      <c r="L11" s="254">
        <v>0.2</v>
      </c>
      <c r="M11" s="185" t="s">
        <v>5</v>
      </c>
      <c r="N11" s="204">
        <v>365</v>
      </c>
      <c r="O11" s="204" t="s">
        <v>6</v>
      </c>
      <c r="P11" s="204" t="s">
        <v>5</v>
      </c>
      <c r="Q11" s="204">
        <v>7</v>
      </c>
      <c r="R11" s="204" t="s">
        <v>7</v>
      </c>
      <c r="S11" s="255" t="s">
        <v>8</v>
      </c>
      <c r="T11" s="380">
        <f>ROUNDDOWN(I11*L11*N11*Q11,-1)</f>
        <v>43046640</v>
      </c>
    </row>
    <row r="12" spans="1:20" s="2" customFormat="1" ht="20.100000000000001" customHeight="1" x14ac:dyDescent="0.15">
      <c r="A12" s="248"/>
      <c r="B12" s="114"/>
      <c r="C12" s="114"/>
      <c r="D12" s="181"/>
      <c r="E12" s="116"/>
      <c r="F12" s="181"/>
      <c r="G12" s="108"/>
      <c r="H12" s="253" t="s">
        <v>171</v>
      </c>
      <c r="I12" s="187">
        <v>78150</v>
      </c>
      <c r="J12" s="185" t="s">
        <v>4</v>
      </c>
      <c r="K12" s="185" t="s">
        <v>5</v>
      </c>
      <c r="L12" s="254">
        <v>0.2</v>
      </c>
      <c r="M12" s="185" t="s">
        <v>5</v>
      </c>
      <c r="N12" s="204">
        <v>365</v>
      </c>
      <c r="O12" s="204" t="s">
        <v>6</v>
      </c>
      <c r="P12" s="204" t="s">
        <v>5</v>
      </c>
      <c r="Q12" s="204">
        <v>16</v>
      </c>
      <c r="R12" s="204" t="s">
        <v>7</v>
      </c>
      <c r="S12" s="255" t="s">
        <v>8</v>
      </c>
      <c r="T12" s="380">
        <f>ROUND(I12*L12*N12*Q12,-1)</f>
        <v>91279200</v>
      </c>
    </row>
    <row r="13" spans="1:20" s="2" customFormat="1" ht="20.100000000000001" customHeight="1" x14ac:dyDescent="0.15">
      <c r="A13" s="248"/>
      <c r="B13" s="114"/>
      <c r="C13" s="114"/>
      <c r="D13" s="181"/>
      <c r="E13" s="116"/>
      <c r="F13" s="181"/>
      <c r="G13" s="108"/>
      <c r="H13" s="253" t="s">
        <v>172</v>
      </c>
      <c r="I13" s="187">
        <v>73800</v>
      </c>
      <c r="J13" s="185" t="s">
        <v>4</v>
      </c>
      <c r="K13" s="185" t="s">
        <v>5</v>
      </c>
      <c r="L13" s="254">
        <v>0.2</v>
      </c>
      <c r="M13" s="185" t="s">
        <v>5</v>
      </c>
      <c r="N13" s="204">
        <v>365</v>
      </c>
      <c r="O13" s="204" t="s">
        <v>6</v>
      </c>
      <c r="P13" s="204" t="s">
        <v>5</v>
      </c>
      <c r="Q13" s="204">
        <v>20</v>
      </c>
      <c r="R13" s="204" t="s">
        <v>7</v>
      </c>
      <c r="S13" s="255" t="s">
        <v>8</v>
      </c>
      <c r="T13" s="380">
        <f>ROUND(I13*L13*N13*Q13,-1)</f>
        <v>107748000</v>
      </c>
    </row>
    <row r="14" spans="1:20" s="2" customFormat="1" ht="20.100000000000001" customHeight="1" x14ac:dyDescent="0.15">
      <c r="A14" s="248"/>
      <c r="B14" s="114"/>
      <c r="C14" s="114"/>
      <c r="D14" s="181"/>
      <c r="E14" s="116"/>
      <c r="F14" s="181"/>
      <c r="G14" s="108"/>
      <c r="H14" s="253" t="s">
        <v>173</v>
      </c>
      <c r="I14" s="187">
        <v>73800</v>
      </c>
      <c r="J14" s="185" t="s">
        <v>4</v>
      </c>
      <c r="K14" s="185" t="s">
        <v>5</v>
      </c>
      <c r="L14" s="254">
        <v>0.2</v>
      </c>
      <c r="M14" s="185" t="s">
        <v>5</v>
      </c>
      <c r="N14" s="204">
        <v>365</v>
      </c>
      <c r="O14" s="204" t="s">
        <v>6</v>
      </c>
      <c r="P14" s="204" t="s">
        <v>5</v>
      </c>
      <c r="Q14" s="204">
        <v>19</v>
      </c>
      <c r="R14" s="204" t="s">
        <v>7</v>
      </c>
      <c r="S14" s="255" t="s">
        <v>8</v>
      </c>
      <c r="T14" s="380">
        <f>ROUND(I14*L14*N14*Q14,-1)</f>
        <v>102360600</v>
      </c>
    </row>
    <row r="15" spans="1:20" s="2" customFormat="1" ht="20.100000000000001" customHeight="1" x14ac:dyDescent="0.15">
      <c r="A15" s="248"/>
      <c r="B15" s="114"/>
      <c r="C15" s="114"/>
      <c r="D15" s="181"/>
      <c r="E15" s="116"/>
      <c r="F15" s="181"/>
      <c r="G15" s="108"/>
      <c r="H15" s="256" t="s">
        <v>374</v>
      </c>
      <c r="I15" s="187">
        <v>73800</v>
      </c>
      <c r="J15" s="185" t="s">
        <v>4</v>
      </c>
      <c r="K15" s="185" t="s">
        <v>5</v>
      </c>
      <c r="L15" s="254">
        <v>0.2</v>
      </c>
      <c r="M15" s="185" t="s">
        <v>5</v>
      </c>
      <c r="N15" s="204">
        <v>365</v>
      </c>
      <c r="O15" s="204" t="s">
        <v>6</v>
      </c>
      <c r="P15" s="204" t="s">
        <v>5</v>
      </c>
      <c r="Q15" s="204">
        <v>1</v>
      </c>
      <c r="R15" s="204" t="s">
        <v>7</v>
      </c>
      <c r="S15" s="255" t="s">
        <v>8</v>
      </c>
      <c r="T15" s="380">
        <f>ROUND(I15*L15*N15*Q15,-1)</f>
        <v>5387400</v>
      </c>
    </row>
    <row r="16" spans="1:20" s="2" customFormat="1" ht="20.100000000000001" customHeight="1" x14ac:dyDescent="0.15">
      <c r="A16" s="248"/>
      <c r="B16" s="114"/>
      <c r="C16" s="114"/>
      <c r="D16" s="181"/>
      <c r="E16" s="116"/>
      <c r="F16" s="181"/>
      <c r="G16" s="108"/>
      <c r="H16" s="253" t="s">
        <v>170</v>
      </c>
      <c r="I16" s="187">
        <v>84240</v>
      </c>
      <c r="J16" s="185" t="s">
        <v>4</v>
      </c>
      <c r="K16" s="185" t="s">
        <v>5</v>
      </c>
      <c r="L16" s="254">
        <v>0.12</v>
      </c>
      <c r="M16" s="185" t="s">
        <v>5</v>
      </c>
      <c r="N16" s="204">
        <v>365</v>
      </c>
      <c r="O16" s="204" t="s">
        <v>6</v>
      </c>
      <c r="P16" s="204" t="s">
        <v>5</v>
      </c>
      <c r="Q16" s="204">
        <v>2</v>
      </c>
      <c r="R16" s="204" t="s">
        <v>7</v>
      </c>
      <c r="S16" s="255" t="s">
        <v>8</v>
      </c>
      <c r="T16" s="380">
        <f>ROUNDDOWN(I16*L16*N16*Q16,-1)</f>
        <v>7379420</v>
      </c>
    </row>
    <row r="17" spans="1:20" s="2" customFormat="1" ht="20.100000000000001" customHeight="1" x14ac:dyDescent="0.15">
      <c r="A17" s="248"/>
      <c r="B17" s="114"/>
      <c r="C17" s="114"/>
      <c r="D17" s="181"/>
      <c r="E17" s="116"/>
      <c r="F17" s="181"/>
      <c r="G17" s="108"/>
      <c r="H17" s="253" t="s">
        <v>171</v>
      </c>
      <c r="I17" s="187">
        <v>78150</v>
      </c>
      <c r="J17" s="185" t="s">
        <v>4</v>
      </c>
      <c r="K17" s="185" t="s">
        <v>5</v>
      </c>
      <c r="L17" s="254">
        <v>0.12</v>
      </c>
      <c r="M17" s="185" t="s">
        <v>5</v>
      </c>
      <c r="N17" s="204">
        <v>365</v>
      </c>
      <c r="O17" s="204" t="s">
        <v>6</v>
      </c>
      <c r="P17" s="204" t="s">
        <v>5</v>
      </c>
      <c r="Q17" s="204">
        <v>5</v>
      </c>
      <c r="R17" s="204" t="s">
        <v>7</v>
      </c>
      <c r="S17" s="255" t="s">
        <v>8</v>
      </c>
      <c r="T17" s="380">
        <f>ROUND(I17*L17*N17*Q17,-1)</f>
        <v>17114850</v>
      </c>
    </row>
    <row r="18" spans="1:20" s="2" customFormat="1" ht="20.100000000000001" customHeight="1" x14ac:dyDescent="0.15">
      <c r="A18" s="248"/>
      <c r="B18" s="114"/>
      <c r="C18" s="114"/>
      <c r="D18" s="181"/>
      <c r="E18" s="116"/>
      <c r="F18" s="181"/>
      <c r="G18" s="108"/>
      <c r="H18" s="253" t="s">
        <v>172</v>
      </c>
      <c r="I18" s="187">
        <v>73800</v>
      </c>
      <c r="J18" s="185" t="s">
        <v>4</v>
      </c>
      <c r="K18" s="185" t="s">
        <v>5</v>
      </c>
      <c r="L18" s="254">
        <v>0.12</v>
      </c>
      <c r="M18" s="185" t="s">
        <v>5</v>
      </c>
      <c r="N18" s="204">
        <v>365</v>
      </c>
      <c r="O18" s="204" t="s">
        <v>6</v>
      </c>
      <c r="P18" s="204" t="s">
        <v>5</v>
      </c>
      <c r="Q18" s="204">
        <v>7</v>
      </c>
      <c r="R18" s="204" t="s">
        <v>7</v>
      </c>
      <c r="S18" s="255" t="s">
        <v>8</v>
      </c>
      <c r="T18" s="380">
        <f>ROUND(I18*L18*N18*Q18,-1)</f>
        <v>22627080</v>
      </c>
    </row>
    <row r="19" spans="1:20" s="2" customFormat="1" ht="20.100000000000001" customHeight="1" x14ac:dyDescent="0.15">
      <c r="A19" s="248"/>
      <c r="B19" s="114"/>
      <c r="C19" s="114"/>
      <c r="D19" s="181"/>
      <c r="E19" s="116"/>
      <c r="F19" s="181"/>
      <c r="G19" s="108"/>
      <c r="H19" s="253" t="s">
        <v>173</v>
      </c>
      <c r="I19" s="187">
        <v>73800</v>
      </c>
      <c r="J19" s="185" t="s">
        <v>4</v>
      </c>
      <c r="K19" s="185" t="s">
        <v>5</v>
      </c>
      <c r="L19" s="254">
        <v>0.12</v>
      </c>
      <c r="M19" s="185" t="s">
        <v>5</v>
      </c>
      <c r="N19" s="204">
        <v>365</v>
      </c>
      <c r="O19" s="204" t="s">
        <v>6</v>
      </c>
      <c r="P19" s="204" t="s">
        <v>5</v>
      </c>
      <c r="Q19" s="204">
        <v>5</v>
      </c>
      <c r="R19" s="204" t="s">
        <v>7</v>
      </c>
      <c r="S19" s="255" t="s">
        <v>8</v>
      </c>
      <c r="T19" s="380">
        <f>ROUND(I19*L19*N19*Q19,-1)</f>
        <v>16162200</v>
      </c>
    </row>
    <row r="20" spans="1:20" s="2" customFormat="1" ht="20.100000000000001" customHeight="1" x14ac:dyDescent="0.15">
      <c r="A20" s="248"/>
      <c r="B20" s="114"/>
      <c r="C20" s="114"/>
      <c r="D20" s="181"/>
      <c r="E20" s="116"/>
      <c r="F20" s="181"/>
      <c r="G20" s="108"/>
      <c r="H20" s="128" t="s">
        <v>170</v>
      </c>
      <c r="I20" s="187">
        <v>84240</v>
      </c>
      <c r="J20" s="123" t="s">
        <v>4</v>
      </c>
      <c r="K20" s="123" t="s">
        <v>5</v>
      </c>
      <c r="L20" s="257">
        <v>0.08</v>
      </c>
      <c r="M20" s="123" t="s">
        <v>5</v>
      </c>
      <c r="N20" s="125">
        <v>365</v>
      </c>
      <c r="O20" s="125" t="s">
        <v>6</v>
      </c>
      <c r="P20" s="125" t="s">
        <v>5</v>
      </c>
      <c r="Q20" s="125">
        <v>2</v>
      </c>
      <c r="R20" s="125" t="s">
        <v>7</v>
      </c>
      <c r="S20" s="126" t="s">
        <v>8</v>
      </c>
      <c r="T20" s="251">
        <f>ROUND(I20*L20*N20*Q20,-1)</f>
        <v>4919620</v>
      </c>
    </row>
    <row r="21" spans="1:20" s="2" customFormat="1" ht="20.100000000000001" customHeight="1" x14ac:dyDescent="0.15">
      <c r="A21" s="248"/>
      <c r="B21" s="114"/>
      <c r="C21" s="114"/>
      <c r="D21" s="181"/>
      <c r="E21" s="116"/>
      <c r="F21" s="181"/>
      <c r="G21" s="108"/>
      <c r="H21" s="128" t="s">
        <v>171</v>
      </c>
      <c r="I21" s="124">
        <v>78150</v>
      </c>
      <c r="J21" s="123" t="s">
        <v>4</v>
      </c>
      <c r="K21" s="123" t="s">
        <v>5</v>
      </c>
      <c r="L21" s="257">
        <v>0.08</v>
      </c>
      <c r="M21" s="123" t="s">
        <v>5</v>
      </c>
      <c r="N21" s="125">
        <v>365</v>
      </c>
      <c r="O21" s="125" t="s">
        <v>6</v>
      </c>
      <c r="P21" s="125" t="s">
        <v>5</v>
      </c>
      <c r="Q21" s="125">
        <v>7</v>
      </c>
      <c r="R21" s="125" t="s">
        <v>7</v>
      </c>
      <c r="S21" s="126" t="s">
        <v>8</v>
      </c>
      <c r="T21" s="251">
        <f>ROUNDDOWN(I21*L21*N21*Q21,-1)</f>
        <v>15973860</v>
      </c>
    </row>
    <row r="22" spans="1:20" s="2" customFormat="1" ht="20.100000000000001" customHeight="1" x14ac:dyDescent="0.15">
      <c r="A22" s="248"/>
      <c r="B22" s="114"/>
      <c r="C22" s="114"/>
      <c r="D22" s="181"/>
      <c r="E22" s="116"/>
      <c r="F22" s="181"/>
      <c r="G22" s="108"/>
      <c r="H22" s="128" t="s">
        <v>172</v>
      </c>
      <c r="I22" s="124">
        <v>73800</v>
      </c>
      <c r="J22" s="123" t="s">
        <v>4</v>
      </c>
      <c r="K22" s="123" t="s">
        <v>5</v>
      </c>
      <c r="L22" s="257">
        <v>0.08</v>
      </c>
      <c r="M22" s="123" t="s">
        <v>5</v>
      </c>
      <c r="N22" s="125">
        <v>365</v>
      </c>
      <c r="O22" s="125" t="s">
        <v>6</v>
      </c>
      <c r="P22" s="125" t="s">
        <v>5</v>
      </c>
      <c r="Q22" s="125">
        <v>20</v>
      </c>
      <c r="R22" s="125" t="s">
        <v>7</v>
      </c>
      <c r="S22" s="126" t="s">
        <v>8</v>
      </c>
      <c r="T22" s="251">
        <f>ROUNDDOWN(I22*L22*N22*Q22,-1)</f>
        <v>43099200</v>
      </c>
    </row>
    <row r="23" spans="1:20" s="2" customFormat="1" ht="20.100000000000001" customHeight="1" x14ac:dyDescent="0.15">
      <c r="A23" s="248"/>
      <c r="B23" s="114"/>
      <c r="C23" s="114"/>
      <c r="D23" s="181"/>
      <c r="E23" s="116"/>
      <c r="F23" s="181"/>
      <c r="G23" s="108"/>
      <c r="H23" s="128" t="s">
        <v>173</v>
      </c>
      <c r="I23" s="124">
        <v>73800</v>
      </c>
      <c r="J23" s="123" t="s">
        <v>4</v>
      </c>
      <c r="K23" s="123" t="s">
        <v>5</v>
      </c>
      <c r="L23" s="257">
        <v>0.08</v>
      </c>
      <c r="M23" s="123" t="s">
        <v>5</v>
      </c>
      <c r="N23" s="125">
        <v>365</v>
      </c>
      <c r="O23" s="125" t="s">
        <v>6</v>
      </c>
      <c r="P23" s="125" t="s">
        <v>5</v>
      </c>
      <c r="Q23" s="125">
        <v>14</v>
      </c>
      <c r="R23" s="125" t="s">
        <v>7</v>
      </c>
      <c r="S23" s="126" t="s">
        <v>8</v>
      </c>
      <c r="T23" s="251">
        <f>ROUNDDOWN(I23*L23*N23*Q23,-1)</f>
        <v>30169440</v>
      </c>
    </row>
    <row r="24" spans="1:20" s="2" customFormat="1" ht="20.100000000000001" customHeight="1" x14ac:dyDescent="0.15">
      <c r="A24" s="248"/>
      <c r="B24" s="114"/>
      <c r="C24" s="104" t="s">
        <v>233</v>
      </c>
      <c r="D24" s="158">
        <v>337054690</v>
      </c>
      <c r="E24" s="106">
        <f>T24+T25</f>
        <v>337054690</v>
      </c>
      <c r="F24" s="158">
        <f>E24-D24</f>
        <v>0</v>
      </c>
      <c r="G24" s="130">
        <f>F24/E24*100</f>
        <v>0</v>
      </c>
      <c r="H24" s="159" t="s">
        <v>318</v>
      </c>
      <c r="I24" s="110">
        <v>7500</v>
      </c>
      <c r="J24" s="109" t="s">
        <v>4</v>
      </c>
      <c r="K24" s="109" t="s">
        <v>5</v>
      </c>
      <c r="L24" s="258">
        <v>125</v>
      </c>
      <c r="M24" s="109" t="s">
        <v>7</v>
      </c>
      <c r="N24" s="111" t="s">
        <v>5</v>
      </c>
      <c r="O24" s="111">
        <v>365</v>
      </c>
      <c r="P24" s="111" t="s">
        <v>6</v>
      </c>
      <c r="Q24" s="111"/>
      <c r="R24" s="111"/>
      <c r="S24" s="112" t="s">
        <v>8</v>
      </c>
      <c r="T24" s="259">
        <f>I24*L24*O24</f>
        <v>342187500</v>
      </c>
    </row>
    <row r="25" spans="1:20" s="2" customFormat="1" ht="20.100000000000001" customHeight="1" x14ac:dyDescent="0.15">
      <c r="A25" s="248"/>
      <c r="B25" s="114"/>
      <c r="C25" s="236"/>
      <c r="D25" s="200"/>
      <c r="E25" s="152"/>
      <c r="F25" s="260"/>
      <c r="G25" s="93"/>
      <c r="H25" s="165" t="s">
        <v>317</v>
      </c>
      <c r="I25" s="155">
        <f>T24</f>
        <v>342187500</v>
      </c>
      <c r="J25" s="154" t="s">
        <v>316</v>
      </c>
      <c r="K25" s="123" t="s">
        <v>5</v>
      </c>
      <c r="L25" s="252">
        <v>-1.4999999999999999E-2</v>
      </c>
      <c r="M25" s="154" t="s">
        <v>201</v>
      </c>
      <c r="N25" s="156"/>
      <c r="O25" s="156"/>
      <c r="P25" s="156"/>
      <c r="Q25" s="156"/>
      <c r="R25" s="156"/>
      <c r="S25" s="157" t="s">
        <v>8</v>
      </c>
      <c r="T25" s="261">
        <f>ROUNDDOWN(I25*L25,-1)</f>
        <v>-5132810</v>
      </c>
    </row>
    <row r="26" spans="1:20" s="2" customFormat="1" ht="20.100000000000001" customHeight="1" x14ac:dyDescent="0.15">
      <c r="A26" s="502" t="s">
        <v>176</v>
      </c>
      <c r="B26" s="501"/>
      <c r="C26" s="501"/>
      <c r="D26" s="205">
        <v>0</v>
      </c>
      <c r="E26" s="91">
        <f>E27</f>
        <v>0</v>
      </c>
      <c r="F26" s="90">
        <f t="shared" ref="F26:F31" si="1">E26-D26</f>
        <v>0</v>
      </c>
      <c r="G26" s="100">
        <v>0</v>
      </c>
      <c r="H26" s="94"/>
      <c r="I26" s="95"/>
      <c r="J26" s="94"/>
      <c r="K26" s="94"/>
      <c r="L26" s="96"/>
      <c r="M26" s="94"/>
      <c r="N26" s="96"/>
      <c r="O26" s="96"/>
      <c r="P26" s="96"/>
      <c r="Q26" s="96"/>
      <c r="R26" s="96"/>
      <c r="S26" s="94"/>
      <c r="T26" s="246"/>
    </row>
    <row r="27" spans="1:20" s="2" customFormat="1" ht="20.100000000000001" customHeight="1" x14ac:dyDescent="0.15">
      <c r="A27" s="247"/>
      <c r="B27" s="501" t="s">
        <v>177</v>
      </c>
      <c r="C27" s="501"/>
      <c r="D27" s="205">
        <v>0</v>
      </c>
      <c r="E27" s="91">
        <f>E28</f>
        <v>0</v>
      </c>
      <c r="F27" s="167">
        <f t="shared" si="1"/>
        <v>0</v>
      </c>
      <c r="G27" s="100">
        <v>0</v>
      </c>
      <c r="H27" s="94"/>
      <c r="I27" s="95"/>
      <c r="J27" s="94"/>
      <c r="K27" s="94"/>
      <c r="L27" s="96"/>
      <c r="M27" s="94"/>
      <c r="N27" s="96"/>
      <c r="O27" s="96"/>
      <c r="P27" s="96"/>
      <c r="Q27" s="96"/>
      <c r="R27" s="96"/>
      <c r="S27" s="94"/>
      <c r="T27" s="246"/>
    </row>
    <row r="28" spans="1:20" s="2" customFormat="1" ht="20.100000000000001" customHeight="1" x14ac:dyDescent="0.15">
      <c r="A28" s="262"/>
      <c r="B28" s="263"/>
      <c r="C28" s="264" t="s">
        <v>178</v>
      </c>
      <c r="D28" s="265">
        <v>0</v>
      </c>
      <c r="E28" s="266">
        <f>T28+T32</f>
        <v>0</v>
      </c>
      <c r="F28" s="267">
        <f t="shared" si="1"/>
        <v>0</v>
      </c>
      <c r="G28" s="268">
        <v>0</v>
      </c>
      <c r="H28" s="269"/>
      <c r="I28" s="270"/>
      <c r="J28" s="269"/>
      <c r="K28" s="269"/>
      <c r="L28" s="271"/>
      <c r="M28" s="269"/>
      <c r="N28" s="271"/>
      <c r="O28" s="271"/>
      <c r="P28" s="271"/>
      <c r="Q28" s="271"/>
      <c r="R28" s="271"/>
      <c r="S28" s="272"/>
      <c r="T28" s="273"/>
    </row>
    <row r="29" spans="1:20" s="2" customFormat="1" ht="20.100000000000001" customHeight="1" x14ac:dyDescent="0.15">
      <c r="A29" s="499" t="s">
        <v>179</v>
      </c>
      <c r="B29" s="500"/>
      <c r="C29" s="500"/>
      <c r="D29" s="200">
        <v>0</v>
      </c>
      <c r="E29" s="152">
        <f>E30</f>
        <v>0</v>
      </c>
      <c r="F29" s="245">
        <f t="shared" si="1"/>
        <v>0</v>
      </c>
      <c r="G29" s="93">
        <v>0</v>
      </c>
      <c r="H29" s="154"/>
      <c r="I29" s="155"/>
      <c r="J29" s="154"/>
      <c r="K29" s="154"/>
      <c r="L29" s="156"/>
      <c r="M29" s="154"/>
      <c r="N29" s="156"/>
      <c r="O29" s="156"/>
      <c r="P29" s="156"/>
      <c r="Q29" s="156"/>
      <c r="R29" s="156"/>
      <c r="S29" s="154"/>
      <c r="T29" s="261"/>
    </row>
    <row r="30" spans="1:20" s="2" customFormat="1" ht="20.100000000000001" customHeight="1" x14ac:dyDescent="0.15">
      <c r="A30" s="247"/>
      <c r="B30" s="501" t="s">
        <v>180</v>
      </c>
      <c r="C30" s="501"/>
      <c r="D30" s="205">
        <v>0</v>
      </c>
      <c r="E30" s="91">
        <f>E31</f>
        <v>0</v>
      </c>
      <c r="F30" s="167">
        <f t="shared" si="1"/>
        <v>0</v>
      </c>
      <c r="G30" s="100">
        <v>0</v>
      </c>
      <c r="H30" s="94"/>
      <c r="I30" s="95"/>
      <c r="J30" s="94"/>
      <c r="K30" s="94"/>
      <c r="L30" s="96"/>
      <c r="M30" s="94"/>
      <c r="N30" s="96"/>
      <c r="O30" s="96"/>
      <c r="P30" s="96"/>
      <c r="Q30" s="96"/>
      <c r="R30" s="96"/>
      <c r="S30" s="94"/>
      <c r="T30" s="246"/>
    </row>
    <row r="31" spans="1:20" s="2" customFormat="1" ht="20.100000000000001" customHeight="1" x14ac:dyDescent="0.15">
      <c r="A31" s="248"/>
      <c r="B31" s="147"/>
      <c r="C31" s="114" t="s">
        <v>181</v>
      </c>
      <c r="D31" s="181">
        <v>0</v>
      </c>
      <c r="E31" s="116">
        <v>0</v>
      </c>
      <c r="F31" s="115">
        <f t="shared" si="1"/>
        <v>0</v>
      </c>
      <c r="G31" s="100">
        <v>0</v>
      </c>
      <c r="H31" s="123"/>
      <c r="I31" s="124"/>
      <c r="J31" s="123"/>
      <c r="K31" s="123"/>
      <c r="L31" s="125"/>
      <c r="M31" s="123"/>
      <c r="N31" s="125"/>
      <c r="O31" s="125"/>
      <c r="P31" s="125"/>
      <c r="Q31" s="125"/>
      <c r="R31" s="125"/>
      <c r="S31" s="126"/>
      <c r="T31" s="251"/>
    </row>
    <row r="32" spans="1:20" s="2" customFormat="1" ht="20.100000000000001" customHeight="1" x14ac:dyDescent="0.15">
      <c r="A32" s="502" t="s">
        <v>182</v>
      </c>
      <c r="B32" s="501"/>
      <c r="C32" s="501"/>
      <c r="D32" s="205">
        <f>D33</f>
        <v>97487500</v>
      </c>
      <c r="E32" s="91">
        <f>E33</f>
        <v>94525000</v>
      </c>
      <c r="F32" s="167">
        <f>E32-D32</f>
        <v>-2962500</v>
      </c>
      <c r="G32" s="100">
        <f>F32/E32*100</f>
        <v>-3.1340915101824915</v>
      </c>
      <c r="H32" s="94"/>
      <c r="I32" s="95"/>
      <c r="J32" s="94"/>
      <c r="K32" s="94"/>
      <c r="L32" s="96"/>
      <c r="M32" s="94"/>
      <c r="N32" s="96"/>
      <c r="O32" s="96"/>
      <c r="P32" s="96"/>
      <c r="Q32" s="96"/>
      <c r="R32" s="96"/>
      <c r="S32" s="94"/>
      <c r="T32" s="246"/>
    </row>
    <row r="33" spans="1:22" s="2" customFormat="1" ht="20.100000000000001" customHeight="1" x14ac:dyDescent="0.15">
      <c r="A33" s="247"/>
      <c r="B33" s="501" t="s">
        <v>183</v>
      </c>
      <c r="C33" s="501"/>
      <c r="D33" s="205">
        <f>D34+D38+D42+D43</f>
        <v>97487500</v>
      </c>
      <c r="E33" s="91">
        <f>E34+E38+E42+E43</f>
        <v>94525000</v>
      </c>
      <c r="F33" s="167">
        <f>E33-D33</f>
        <v>-2962500</v>
      </c>
      <c r="G33" s="100">
        <f>F33/E33*100</f>
        <v>-3.1340915101824915</v>
      </c>
      <c r="H33" s="94"/>
      <c r="I33" s="95"/>
      <c r="J33" s="94"/>
      <c r="K33" s="94"/>
      <c r="L33" s="96"/>
      <c r="M33" s="94"/>
      <c r="N33" s="96"/>
      <c r="O33" s="96"/>
      <c r="P33" s="96"/>
      <c r="Q33" s="96"/>
      <c r="R33" s="96"/>
      <c r="S33" s="94"/>
      <c r="T33" s="246"/>
    </row>
    <row r="34" spans="1:22" s="2" customFormat="1" ht="19.5" customHeight="1" x14ac:dyDescent="0.15">
      <c r="A34" s="248"/>
      <c r="B34" s="147"/>
      <c r="C34" s="104" t="s">
        <v>184</v>
      </c>
      <c r="D34" s="158">
        <v>87097500</v>
      </c>
      <c r="E34" s="106">
        <f>SUM(T34:T37)</f>
        <v>85072500</v>
      </c>
      <c r="F34" s="105">
        <f>E34-D34</f>
        <v>-2025000</v>
      </c>
      <c r="G34" s="363">
        <f>F34/E34*100</f>
        <v>-2.3803226659613861</v>
      </c>
      <c r="H34" s="123" t="s">
        <v>315</v>
      </c>
      <c r="I34" s="124">
        <v>280000</v>
      </c>
      <c r="J34" s="123" t="s">
        <v>4</v>
      </c>
      <c r="K34" s="123" t="s">
        <v>5</v>
      </c>
      <c r="L34" s="125">
        <v>25</v>
      </c>
      <c r="M34" s="123" t="s">
        <v>7</v>
      </c>
      <c r="N34" s="125" t="s">
        <v>5</v>
      </c>
      <c r="O34" s="125">
        <v>12</v>
      </c>
      <c r="P34" s="125" t="s">
        <v>9</v>
      </c>
      <c r="Q34" s="125" t="s">
        <v>5</v>
      </c>
      <c r="R34" s="257">
        <v>0.9</v>
      </c>
      <c r="S34" s="126" t="s">
        <v>8</v>
      </c>
      <c r="T34" s="251">
        <f>ROUND(I34*L34*O34*R34,-1)</f>
        <v>75600000</v>
      </c>
      <c r="V34" s="4"/>
    </row>
    <row r="35" spans="1:22" s="2" customFormat="1" ht="20.100000000000001" customHeight="1" x14ac:dyDescent="0.15">
      <c r="A35" s="248"/>
      <c r="B35" s="147"/>
      <c r="C35" s="114"/>
      <c r="D35" s="181"/>
      <c r="E35" s="116"/>
      <c r="F35" s="115"/>
      <c r="G35" s="108"/>
      <c r="H35" s="123" t="s">
        <v>314</v>
      </c>
      <c r="I35" s="124">
        <v>28250</v>
      </c>
      <c r="J35" s="123" t="s">
        <v>4</v>
      </c>
      <c r="K35" s="123" t="s">
        <v>5</v>
      </c>
      <c r="L35" s="125">
        <v>25</v>
      </c>
      <c r="M35" s="123" t="s">
        <v>7</v>
      </c>
      <c r="N35" s="125" t="s">
        <v>5</v>
      </c>
      <c r="O35" s="125">
        <v>12</v>
      </c>
      <c r="P35" s="125" t="s">
        <v>9</v>
      </c>
      <c r="Q35" s="125" t="s">
        <v>5</v>
      </c>
      <c r="R35" s="257">
        <v>0.9</v>
      </c>
      <c r="S35" s="126" t="s">
        <v>8</v>
      </c>
      <c r="T35" s="251">
        <f>ROUND(I35*L35*O35*R35,-1)</f>
        <v>7627500</v>
      </c>
    </row>
    <row r="36" spans="1:22" s="2" customFormat="1" ht="20.100000000000001" customHeight="1" x14ac:dyDescent="0.15">
      <c r="A36" s="248"/>
      <c r="B36" s="147"/>
      <c r="C36" s="114"/>
      <c r="D36" s="181"/>
      <c r="E36" s="116"/>
      <c r="F36" s="115"/>
      <c r="G36" s="108"/>
      <c r="H36" s="123" t="s">
        <v>313</v>
      </c>
      <c r="I36" s="124">
        <v>50000</v>
      </c>
      <c r="J36" s="123" t="s">
        <v>4</v>
      </c>
      <c r="K36" s="123" t="s">
        <v>5</v>
      </c>
      <c r="L36" s="125">
        <v>25</v>
      </c>
      <c r="M36" s="123" t="s">
        <v>7</v>
      </c>
      <c r="N36" s="125" t="s">
        <v>5</v>
      </c>
      <c r="O36" s="125">
        <v>1</v>
      </c>
      <c r="P36" s="125" t="s">
        <v>10</v>
      </c>
      <c r="Q36" s="125" t="s">
        <v>5</v>
      </c>
      <c r="R36" s="257">
        <v>0.9</v>
      </c>
      <c r="S36" s="126" t="s">
        <v>8</v>
      </c>
      <c r="T36" s="251">
        <f>ROUND(I36*L36*O36*R36,-1)</f>
        <v>1125000</v>
      </c>
    </row>
    <row r="37" spans="1:22" s="2" customFormat="1" ht="20.100000000000001" customHeight="1" x14ac:dyDescent="0.15">
      <c r="A37" s="384"/>
      <c r="B37" s="360"/>
      <c r="C37" s="345"/>
      <c r="D37" s="369"/>
      <c r="E37" s="346"/>
      <c r="F37" s="115"/>
      <c r="G37" s="347"/>
      <c r="H37" s="123" t="s">
        <v>312</v>
      </c>
      <c r="I37" s="124">
        <v>800000</v>
      </c>
      <c r="J37" s="123" t="s">
        <v>4</v>
      </c>
      <c r="K37" s="123" t="s">
        <v>5</v>
      </c>
      <c r="L37" s="125">
        <v>1</v>
      </c>
      <c r="M37" s="123" t="s">
        <v>11</v>
      </c>
      <c r="N37" s="125" t="s">
        <v>5</v>
      </c>
      <c r="O37" s="257">
        <v>0.9</v>
      </c>
      <c r="P37" s="125"/>
      <c r="Q37" s="125"/>
      <c r="R37" s="125"/>
      <c r="S37" s="126" t="s">
        <v>8</v>
      </c>
      <c r="T37" s="251">
        <f>I37*L37*O37</f>
        <v>720000</v>
      </c>
      <c r="V37" s="4"/>
    </row>
    <row r="38" spans="1:22" s="2" customFormat="1" ht="20.100000000000001" customHeight="1" x14ac:dyDescent="0.15">
      <c r="A38" s="248"/>
      <c r="B38" s="147"/>
      <c r="C38" s="104" t="s">
        <v>187</v>
      </c>
      <c r="D38" s="158">
        <v>10390000</v>
      </c>
      <c r="E38" s="106">
        <f>SUM(T38:T41)</f>
        <v>9452500</v>
      </c>
      <c r="F38" s="105">
        <f>E38-D38</f>
        <v>-937500</v>
      </c>
      <c r="G38" s="130">
        <f>F38/E38*100</f>
        <v>-9.9180111081724398</v>
      </c>
      <c r="H38" s="109" t="s">
        <v>315</v>
      </c>
      <c r="I38" s="110">
        <v>280000</v>
      </c>
      <c r="J38" s="109" t="s">
        <v>4</v>
      </c>
      <c r="K38" s="109" t="s">
        <v>5</v>
      </c>
      <c r="L38" s="111">
        <v>25</v>
      </c>
      <c r="M38" s="109" t="s">
        <v>7</v>
      </c>
      <c r="N38" s="111" t="s">
        <v>5</v>
      </c>
      <c r="O38" s="111">
        <v>12</v>
      </c>
      <c r="P38" s="111" t="s">
        <v>9</v>
      </c>
      <c r="Q38" s="111" t="s">
        <v>5</v>
      </c>
      <c r="R38" s="275">
        <v>0.1</v>
      </c>
      <c r="S38" s="112"/>
      <c r="T38" s="259">
        <f>ROUND(I38*L38*O38*R38,-1)</f>
        <v>8400000</v>
      </c>
    </row>
    <row r="39" spans="1:22" s="2" customFormat="1" ht="20.100000000000001" customHeight="1" x14ac:dyDescent="0.15">
      <c r="A39" s="248" t="s">
        <v>201</v>
      </c>
      <c r="B39" s="147"/>
      <c r="C39" s="114"/>
      <c r="D39" s="181"/>
      <c r="E39" s="116"/>
      <c r="F39" s="115"/>
      <c r="G39" s="108"/>
      <c r="H39" s="123" t="s">
        <v>314</v>
      </c>
      <c r="I39" s="124">
        <v>28250</v>
      </c>
      <c r="J39" s="123" t="s">
        <v>4</v>
      </c>
      <c r="K39" s="123" t="s">
        <v>5</v>
      </c>
      <c r="L39" s="125">
        <v>25</v>
      </c>
      <c r="M39" s="123" t="s">
        <v>7</v>
      </c>
      <c r="N39" s="125" t="s">
        <v>5</v>
      </c>
      <c r="O39" s="125">
        <v>12</v>
      </c>
      <c r="P39" s="125" t="s">
        <v>9</v>
      </c>
      <c r="Q39" s="125" t="s">
        <v>5</v>
      </c>
      <c r="R39" s="257">
        <v>0.1</v>
      </c>
      <c r="S39" s="126" t="s">
        <v>8</v>
      </c>
      <c r="T39" s="251">
        <f>ROUND(I39*L39*O39*R39,-1)</f>
        <v>847500</v>
      </c>
    </row>
    <row r="40" spans="1:22" s="2" customFormat="1" ht="20.100000000000001" customHeight="1" x14ac:dyDescent="0.15">
      <c r="A40" s="248"/>
      <c r="B40" s="147"/>
      <c r="C40" s="114"/>
      <c r="D40" s="181"/>
      <c r="E40" s="116"/>
      <c r="F40" s="115"/>
      <c r="G40" s="108"/>
      <c r="H40" s="123" t="s">
        <v>313</v>
      </c>
      <c r="I40" s="124">
        <v>50000</v>
      </c>
      <c r="J40" s="123" t="s">
        <v>4</v>
      </c>
      <c r="K40" s="123" t="s">
        <v>5</v>
      </c>
      <c r="L40" s="125">
        <v>25</v>
      </c>
      <c r="M40" s="123" t="s">
        <v>7</v>
      </c>
      <c r="N40" s="125" t="s">
        <v>5</v>
      </c>
      <c r="O40" s="125">
        <v>1</v>
      </c>
      <c r="P40" s="125" t="s">
        <v>10</v>
      </c>
      <c r="Q40" s="125" t="s">
        <v>5</v>
      </c>
      <c r="R40" s="257">
        <v>0.1</v>
      </c>
      <c r="S40" s="126" t="s">
        <v>8</v>
      </c>
      <c r="T40" s="251">
        <f>ROUND(I40*L40*O40*R40,-1)</f>
        <v>125000</v>
      </c>
    </row>
    <row r="41" spans="1:22" s="2" customFormat="1" ht="20.100000000000001" customHeight="1" x14ac:dyDescent="0.15">
      <c r="A41" s="248"/>
      <c r="B41" s="147"/>
      <c r="C41" s="114"/>
      <c r="D41" s="181"/>
      <c r="E41" s="116"/>
      <c r="F41" s="115"/>
      <c r="G41" s="108"/>
      <c r="H41" s="123" t="s">
        <v>312</v>
      </c>
      <c r="I41" s="124">
        <v>800000</v>
      </c>
      <c r="J41" s="123" t="s">
        <v>4</v>
      </c>
      <c r="K41" s="123" t="s">
        <v>5</v>
      </c>
      <c r="L41" s="125">
        <v>1</v>
      </c>
      <c r="M41" s="123" t="s">
        <v>11</v>
      </c>
      <c r="N41" s="125" t="s">
        <v>5</v>
      </c>
      <c r="O41" s="257">
        <v>0.1</v>
      </c>
      <c r="P41" s="125"/>
      <c r="Q41" s="125"/>
      <c r="R41" s="125"/>
      <c r="S41" s="126" t="s">
        <v>8</v>
      </c>
      <c r="T41" s="251">
        <f>I41*L41*O41</f>
        <v>80000</v>
      </c>
    </row>
    <row r="42" spans="1:22" s="2" customFormat="1" ht="20.100000000000001" customHeight="1" x14ac:dyDescent="0.15">
      <c r="A42" s="248"/>
      <c r="B42" s="147"/>
      <c r="C42" s="104" t="s">
        <v>188</v>
      </c>
      <c r="D42" s="158">
        <v>0</v>
      </c>
      <c r="E42" s="106">
        <v>0</v>
      </c>
      <c r="F42" s="105">
        <f t="shared" ref="F42:F43" si="2">E42-D42</f>
        <v>0</v>
      </c>
      <c r="G42" s="100">
        <v>0</v>
      </c>
      <c r="H42" s="276"/>
      <c r="I42" s="277"/>
      <c r="J42" s="276"/>
      <c r="K42" s="276"/>
      <c r="L42" s="278"/>
      <c r="M42" s="276"/>
      <c r="N42" s="278"/>
      <c r="O42" s="278"/>
      <c r="P42" s="278"/>
      <c r="Q42" s="278"/>
      <c r="R42" s="278"/>
      <c r="S42" s="279"/>
      <c r="T42" s="280"/>
    </row>
    <row r="43" spans="1:22" s="2" customFormat="1" ht="20.100000000000001" customHeight="1" x14ac:dyDescent="0.15">
      <c r="A43" s="248"/>
      <c r="B43" s="147"/>
      <c r="C43" s="177" t="s">
        <v>189</v>
      </c>
      <c r="D43" s="205">
        <v>0</v>
      </c>
      <c r="E43" s="91">
        <v>0</v>
      </c>
      <c r="F43" s="167">
        <f t="shared" si="2"/>
        <v>0</v>
      </c>
      <c r="G43" s="100">
        <v>0</v>
      </c>
      <c r="H43" s="94"/>
      <c r="I43" s="95"/>
      <c r="J43" s="94"/>
      <c r="K43" s="94"/>
      <c r="L43" s="96"/>
      <c r="M43" s="94"/>
      <c r="N43" s="96"/>
      <c r="O43" s="96"/>
      <c r="P43" s="96"/>
      <c r="Q43" s="96"/>
      <c r="R43" s="96"/>
      <c r="S43" s="178"/>
      <c r="T43" s="246"/>
    </row>
    <row r="44" spans="1:22" s="2" customFormat="1" ht="20.100000000000001" customHeight="1" x14ac:dyDescent="0.15">
      <c r="A44" s="281" t="s">
        <v>190</v>
      </c>
      <c r="B44" s="94"/>
      <c r="C44" s="99"/>
      <c r="D44" s="205">
        <f>D45</f>
        <v>30000000</v>
      </c>
      <c r="E44" s="91">
        <f>E45</f>
        <v>30000000</v>
      </c>
      <c r="F44" s="167">
        <f t="shared" ref="F44:F49" si="3">E44-D44</f>
        <v>0</v>
      </c>
      <c r="G44" s="100">
        <f t="shared" ref="G44:G50" si="4">F44/E44*100</f>
        <v>0</v>
      </c>
      <c r="H44" s="94"/>
      <c r="I44" s="95"/>
      <c r="J44" s="94"/>
      <c r="K44" s="94"/>
      <c r="L44" s="96"/>
      <c r="M44" s="94"/>
      <c r="N44" s="96"/>
      <c r="O44" s="96"/>
      <c r="P44" s="96"/>
      <c r="Q44" s="96"/>
      <c r="R44" s="96"/>
      <c r="S44" s="94"/>
      <c r="T44" s="246"/>
    </row>
    <row r="45" spans="1:22" s="2" customFormat="1" ht="20.100000000000001" customHeight="1" x14ac:dyDescent="0.15">
      <c r="A45" s="247"/>
      <c r="B45" s="225" t="s">
        <v>191</v>
      </c>
      <c r="C45" s="99"/>
      <c r="D45" s="205">
        <f>D46+D47</f>
        <v>30000000</v>
      </c>
      <c r="E45" s="91">
        <f>E46+E47</f>
        <v>30000000</v>
      </c>
      <c r="F45" s="282">
        <f t="shared" si="3"/>
        <v>0</v>
      </c>
      <c r="G45" s="100">
        <f t="shared" si="4"/>
        <v>0</v>
      </c>
      <c r="H45" s="94"/>
      <c r="I45" s="95"/>
      <c r="J45" s="94"/>
      <c r="K45" s="94"/>
      <c r="L45" s="96"/>
      <c r="M45" s="94"/>
      <c r="N45" s="96"/>
      <c r="O45" s="96"/>
      <c r="P45" s="96"/>
      <c r="Q45" s="96"/>
      <c r="R45" s="96"/>
      <c r="S45" s="94"/>
      <c r="T45" s="246"/>
    </row>
    <row r="46" spans="1:22" s="2" customFormat="1" ht="20.100000000000001" customHeight="1" x14ac:dyDescent="0.15">
      <c r="A46" s="248"/>
      <c r="B46" s="159"/>
      <c r="C46" s="104" t="s">
        <v>192</v>
      </c>
      <c r="D46" s="158">
        <v>10000000</v>
      </c>
      <c r="E46" s="106">
        <v>10000000</v>
      </c>
      <c r="F46" s="283">
        <f t="shared" si="3"/>
        <v>0</v>
      </c>
      <c r="G46" s="100">
        <f t="shared" si="4"/>
        <v>0</v>
      </c>
      <c r="H46" s="217"/>
      <c r="I46" s="110"/>
      <c r="J46" s="109"/>
      <c r="K46" s="109"/>
      <c r="L46" s="111"/>
      <c r="M46" s="109"/>
      <c r="N46" s="111"/>
      <c r="O46" s="111"/>
      <c r="P46" s="111"/>
      <c r="Q46" s="111"/>
      <c r="R46" s="111"/>
      <c r="S46" s="112"/>
      <c r="T46" s="259"/>
    </row>
    <row r="47" spans="1:22" s="2" customFormat="1" ht="20.100000000000001" customHeight="1" x14ac:dyDescent="0.15">
      <c r="A47" s="284"/>
      <c r="B47" s="285"/>
      <c r="C47" s="286" t="s">
        <v>193</v>
      </c>
      <c r="D47" s="287">
        <v>20000000</v>
      </c>
      <c r="E47" s="288">
        <v>20000000</v>
      </c>
      <c r="F47" s="289">
        <f t="shared" si="3"/>
        <v>0</v>
      </c>
      <c r="G47" s="268">
        <f t="shared" si="4"/>
        <v>0</v>
      </c>
      <c r="H47" s="290"/>
      <c r="I47" s="291"/>
      <c r="J47" s="290"/>
      <c r="K47" s="290"/>
      <c r="L47" s="292"/>
      <c r="M47" s="290"/>
      <c r="N47" s="292"/>
      <c r="O47" s="292"/>
      <c r="P47" s="292"/>
      <c r="Q47" s="292"/>
      <c r="R47" s="292"/>
      <c r="S47" s="293"/>
      <c r="T47" s="294"/>
    </row>
    <row r="48" spans="1:22" s="2" customFormat="1" ht="20.100000000000001" customHeight="1" x14ac:dyDescent="0.15">
      <c r="A48" s="295" t="s">
        <v>194</v>
      </c>
      <c r="B48" s="296"/>
      <c r="C48" s="297"/>
      <c r="D48" s="241">
        <f>D49</f>
        <v>3633945280</v>
      </c>
      <c r="E48" s="84">
        <f>E49</f>
        <v>3606585280</v>
      </c>
      <c r="F48" s="242">
        <f t="shared" si="3"/>
        <v>-27360000</v>
      </c>
      <c r="G48" s="85">
        <f t="shared" si="4"/>
        <v>-0.75861231264161322</v>
      </c>
      <c r="H48" s="87"/>
      <c r="I48" s="86"/>
      <c r="J48" s="87"/>
      <c r="K48" s="87"/>
      <c r="L48" s="88"/>
      <c r="M48" s="87"/>
      <c r="N48" s="88"/>
      <c r="O48" s="88"/>
      <c r="P48" s="88"/>
      <c r="Q48" s="88"/>
      <c r="R48" s="88"/>
      <c r="S48" s="87"/>
      <c r="T48" s="298"/>
    </row>
    <row r="49" spans="1:20" s="2" customFormat="1" ht="20.100000000000001" customHeight="1" x14ac:dyDescent="0.15">
      <c r="A49" s="247"/>
      <c r="B49" s="299" t="s">
        <v>195</v>
      </c>
      <c r="C49" s="177"/>
      <c r="D49" s="205">
        <f>D50+D74</f>
        <v>3633945280</v>
      </c>
      <c r="E49" s="205">
        <f>E50+E74</f>
        <v>3606585280</v>
      </c>
      <c r="F49" s="167">
        <f t="shared" si="3"/>
        <v>-27360000</v>
      </c>
      <c r="G49" s="100">
        <f t="shared" si="4"/>
        <v>-0.75861231264161322</v>
      </c>
      <c r="H49" s="94"/>
      <c r="I49" s="95"/>
      <c r="J49" s="94"/>
      <c r="K49" s="94"/>
      <c r="L49" s="96"/>
      <c r="M49" s="94"/>
      <c r="N49" s="96"/>
      <c r="O49" s="96"/>
      <c r="P49" s="96"/>
      <c r="Q49" s="96"/>
      <c r="R49" s="96"/>
      <c r="S49" s="94"/>
      <c r="T49" s="246"/>
    </row>
    <row r="50" spans="1:20" s="2" customFormat="1" ht="20.100000000000001" customHeight="1" x14ac:dyDescent="0.15">
      <c r="A50" s="248"/>
      <c r="B50" s="212"/>
      <c r="C50" s="177" t="s">
        <v>196</v>
      </c>
      <c r="D50" s="205">
        <v>3310110250</v>
      </c>
      <c r="E50" s="91">
        <f>T51+T70</f>
        <v>3282750250</v>
      </c>
      <c r="F50" s="90">
        <f>E50-D50</f>
        <v>-27360000</v>
      </c>
      <c r="G50" s="100">
        <f t="shared" si="4"/>
        <v>-0.83344750335484707</v>
      </c>
      <c r="H50" s="300"/>
      <c r="I50" s="301"/>
      <c r="J50" s="94"/>
      <c r="K50" s="94"/>
      <c r="L50" s="96"/>
      <c r="M50" s="94"/>
      <c r="N50" s="96"/>
      <c r="O50" s="96"/>
      <c r="P50" s="96"/>
      <c r="Q50" s="96"/>
      <c r="R50" s="96"/>
      <c r="S50" s="94"/>
      <c r="T50" s="250"/>
    </row>
    <row r="51" spans="1:20" s="2" customFormat="1" ht="20.100000000000001" customHeight="1" x14ac:dyDescent="0.15">
      <c r="A51" s="248"/>
      <c r="B51" s="147"/>
      <c r="C51" s="114"/>
      <c r="D51" s="181"/>
      <c r="E51" s="116"/>
      <c r="F51" s="302"/>
      <c r="G51" s="108"/>
      <c r="H51" s="303" t="s">
        <v>311</v>
      </c>
      <c r="I51" s="105"/>
      <c r="J51" s="109"/>
      <c r="K51" s="109"/>
      <c r="L51" s="111"/>
      <c r="M51" s="109"/>
      <c r="N51" s="111"/>
      <c r="O51" s="111"/>
      <c r="P51" s="111"/>
      <c r="Q51" s="111"/>
      <c r="R51" s="111"/>
      <c r="S51" s="109"/>
      <c r="T51" s="259">
        <f>SUM(T52:T69)</f>
        <v>3238350250</v>
      </c>
    </row>
    <row r="52" spans="1:20" s="2" customFormat="1" ht="20.100000000000001" customHeight="1" x14ac:dyDescent="0.15">
      <c r="A52" s="248"/>
      <c r="B52" s="114"/>
      <c r="C52" s="114"/>
      <c r="D52" s="181"/>
      <c r="E52" s="116"/>
      <c r="F52" s="181"/>
      <c r="G52" s="108"/>
      <c r="H52" s="128" t="s">
        <v>175</v>
      </c>
      <c r="I52" s="124">
        <f>SUM(T53:T69)</f>
        <v>3287665230</v>
      </c>
      <c r="J52" s="123" t="s">
        <v>4</v>
      </c>
      <c r="K52" s="123" t="s">
        <v>5</v>
      </c>
      <c r="L52" s="252">
        <v>-1.4999999999999999E-2</v>
      </c>
      <c r="M52" s="123"/>
      <c r="N52" s="125"/>
      <c r="O52" s="125"/>
      <c r="P52" s="125"/>
      <c r="Q52" s="125"/>
      <c r="R52" s="125"/>
      <c r="S52" s="126" t="s">
        <v>8</v>
      </c>
      <c r="T52" s="251">
        <f>ROUND(I52*L52,-1)</f>
        <v>-49314980</v>
      </c>
    </row>
    <row r="53" spans="1:20" s="2" customFormat="1" ht="20.100000000000001" customHeight="1" x14ac:dyDescent="0.15">
      <c r="A53" s="248"/>
      <c r="B53" s="147"/>
      <c r="C53" s="114"/>
      <c r="D53" s="181"/>
      <c r="E53" s="116"/>
      <c r="F53" s="115"/>
      <c r="G53" s="108"/>
      <c r="H53" s="253" t="s">
        <v>170</v>
      </c>
      <c r="I53" s="187">
        <v>84240</v>
      </c>
      <c r="J53" s="185" t="s">
        <v>4</v>
      </c>
      <c r="K53" s="185" t="s">
        <v>5</v>
      </c>
      <c r="L53" s="254">
        <v>0.8</v>
      </c>
      <c r="M53" s="185" t="s">
        <v>5</v>
      </c>
      <c r="N53" s="204">
        <v>365</v>
      </c>
      <c r="O53" s="204" t="s">
        <v>6</v>
      </c>
      <c r="P53" s="204" t="s">
        <v>5</v>
      </c>
      <c r="Q53" s="204">
        <v>7</v>
      </c>
      <c r="R53" s="204" t="s">
        <v>7</v>
      </c>
      <c r="S53" s="255" t="s">
        <v>8</v>
      </c>
      <c r="T53" s="380">
        <f t="shared" ref="T53:T69" si="5">ROUND(I53*L53*N53*Q53,-1)</f>
        <v>172186560</v>
      </c>
    </row>
    <row r="54" spans="1:20" s="2" customFormat="1" ht="20.100000000000001" customHeight="1" x14ac:dyDescent="0.15">
      <c r="A54" s="248"/>
      <c r="B54" s="147"/>
      <c r="C54" s="114"/>
      <c r="D54" s="181"/>
      <c r="E54" s="116"/>
      <c r="F54" s="115"/>
      <c r="G54" s="108"/>
      <c r="H54" s="253" t="s">
        <v>171</v>
      </c>
      <c r="I54" s="187">
        <v>78150</v>
      </c>
      <c r="J54" s="185" t="s">
        <v>4</v>
      </c>
      <c r="K54" s="185" t="s">
        <v>5</v>
      </c>
      <c r="L54" s="254">
        <v>0.8</v>
      </c>
      <c r="M54" s="185" t="s">
        <v>5</v>
      </c>
      <c r="N54" s="204">
        <v>365</v>
      </c>
      <c r="O54" s="204" t="s">
        <v>6</v>
      </c>
      <c r="P54" s="204" t="s">
        <v>5</v>
      </c>
      <c r="Q54" s="204">
        <v>15</v>
      </c>
      <c r="R54" s="204" t="s">
        <v>7</v>
      </c>
      <c r="S54" s="255" t="s">
        <v>8</v>
      </c>
      <c r="T54" s="380">
        <f t="shared" si="5"/>
        <v>342297000</v>
      </c>
    </row>
    <row r="55" spans="1:20" s="2" customFormat="1" ht="20.100000000000001" customHeight="1" x14ac:dyDescent="0.15">
      <c r="A55" s="248"/>
      <c r="B55" s="147"/>
      <c r="C55" s="114"/>
      <c r="D55" s="181"/>
      <c r="E55" s="116"/>
      <c r="F55" s="115"/>
      <c r="G55" s="108"/>
      <c r="H55" s="253" t="s">
        <v>172</v>
      </c>
      <c r="I55" s="187">
        <v>73800</v>
      </c>
      <c r="J55" s="185" t="s">
        <v>4</v>
      </c>
      <c r="K55" s="185" t="s">
        <v>5</v>
      </c>
      <c r="L55" s="254">
        <v>0.8</v>
      </c>
      <c r="M55" s="185" t="s">
        <v>5</v>
      </c>
      <c r="N55" s="204">
        <v>365</v>
      </c>
      <c r="O55" s="204" t="s">
        <v>6</v>
      </c>
      <c r="P55" s="204" t="s">
        <v>5</v>
      </c>
      <c r="Q55" s="204">
        <v>19</v>
      </c>
      <c r="R55" s="204" t="s">
        <v>7</v>
      </c>
      <c r="S55" s="255" t="s">
        <v>8</v>
      </c>
      <c r="T55" s="380">
        <f t="shared" si="5"/>
        <v>409442400</v>
      </c>
    </row>
    <row r="56" spans="1:20" s="2" customFormat="1" ht="20.100000000000001" customHeight="1" x14ac:dyDescent="0.15">
      <c r="A56" s="248"/>
      <c r="B56" s="147"/>
      <c r="C56" s="114"/>
      <c r="D56" s="181"/>
      <c r="E56" s="116"/>
      <c r="F56" s="115"/>
      <c r="G56" s="108"/>
      <c r="H56" s="253" t="s">
        <v>173</v>
      </c>
      <c r="I56" s="187">
        <v>73800</v>
      </c>
      <c r="J56" s="185" t="s">
        <v>4</v>
      </c>
      <c r="K56" s="185" t="s">
        <v>5</v>
      </c>
      <c r="L56" s="254">
        <v>0.8</v>
      </c>
      <c r="M56" s="185" t="s">
        <v>5</v>
      </c>
      <c r="N56" s="204">
        <v>365</v>
      </c>
      <c r="O56" s="204" t="s">
        <v>6</v>
      </c>
      <c r="P56" s="204" t="s">
        <v>5</v>
      </c>
      <c r="Q56" s="204">
        <v>16</v>
      </c>
      <c r="R56" s="204" t="s">
        <v>7</v>
      </c>
      <c r="S56" s="255" t="s">
        <v>8</v>
      </c>
      <c r="T56" s="380">
        <f t="shared" si="5"/>
        <v>344793600</v>
      </c>
    </row>
    <row r="57" spans="1:20" s="2" customFormat="1" ht="20.100000000000001" customHeight="1" x14ac:dyDescent="0.15">
      <c r="A57" s="248"/>
      <c r="B57" s="147"/>
      <c r="C57" s="114"/>
      <c r="D57" s="181"/>
      <c r="E57" s="116"/>
      <c r="F57" s="115"/>
      <c r="G57" s="108"/>
      <c r="H57" s="253" t="s">
        <v>330</v>
      </c>
      <c r="I57" s="187">
        <v>73800</v>
      </c>
      <c r="J57" s="185" t="s">
        <v>4</v>
      </c>
      <c r="K57" s="185" t="s">
        <v>5</v>
      </c>
      <c r="L57" s="254">
        <v>0.8</v>
      </c>
      <c r="M57" s="185" t="s">
        <v>5</v>
      </c>
      <c r="N57" s="204">
        <v>365</v>
      </c>
      <c r="O57" s="204" t="s">
        <v>6</v>
      </c>
      <c r="P57" s="204" t="s">
        <v>5</v>
      </c>
      <c r="Q57" s="204">
        <v>1</v>
      </c>
      <c r="R57" s="204" t="s">
        <v>7</v>
      </c>
      <c r="S57" s="255" t="s">
        <v>8</v>
      </c>
      <c r="T57" s="380">
        <f t="shared" si="5"/>
        <v>21549600</v>
      </c>
    </row>
    <row r="58" spans="1:20" s="2" customFormat="1" ht="20.100000000000001" customHeight="1" x14ac:dyDescent="0.15">
      <c r="A58" s="248"/>
      <c r="B58" s="147"/>
      <c r="C58" s="114"/>
      <c r="D58" s="181"/>
      <c r="E58" s="116"/>
      <c r="F58" s="115"/>
      <c r="G58" s="108"/>
      <c r="H58" s="253" t="s">
        <v>170</v>
      </c>
      <c r="I58" s="187">
        <v>84240</v>
      </c>
      <c r="J58" s="185" t="s">
        <v>4</v>
      </c>
      <c r="K58" s="185" t="s">
        <v>5</v>
      </c>
      <c r="L58" s="254">
        <v>0.88</v>
      </c>
      <c r="M58" s="185" t="s">
        <v>5</v>
      </c>
      <c r="N58" s="204">
        <v>365</v>
      </c>
      <c r="O58" s="204" t="s">
        <v>6</v>
      </c>
      <c r="P58" s="204" t="s">
        <v>5</v>
      </c>
      <c r="Q58" s="204">
        <v>2</v>
      </c>
      <c r="R58" s="204" t="s">
        <v>7</v>
      </c>
      <c r="S58" s="255" t="s">
        <v>8</v>
      </c>
      <c r="T58" s="380">
        <f t="shared" si="5"/>
        <v>54115780</v>
      </c>
    </row>
    <row r="59" spans="1:20" s="2" customFormat="1" ht="20.100000000000001" customHeight="1" x14ac:dyDescent="0.15">
      <c r="A59" s="248"/>
      <c r="B59" s="147"/>
      <c r="C59" s="114"/>
      <c r="D59" s="181"/>
      <c r="E59" s="116"/>
      <c r="F59" s="115"/>
      <c r="G59" s="108"/>
      <c r="H59" s="253" t="s">
        <v>171</v>
      </c>
      <c r="I59" s="187">
        <v>78150</v>
      </c>
      <c r="J59" s="185" t="s">
        <v>4</v>
      </c>
      <c r="K59" s="185" t="s">
        <v>5</v>
      </c>
      <c r="L59" s="254">
        <v>0.88</v>
      </c>
      <c r="M59" s="185" t="s">
        <v>5</v>
      </c>
      <c r="N59" s="204">
        <v>365</v>
      </c>
      <c r="O59" s="204" t="s">
        <v>6</v>
      </c>
      <c r="P59" s="204" t="s">
        <v>5</v>
      </c>
      <c r="Q59" s="204">
        <v>5</v>
      </c>
      <c r="R59" s="204" t="s">
        <v>7</v>
      </c>
      <c r="S59" s="255" t="s">
        <v>8</v>
      </c>
      <c r="T59" s="380">
        <f t="shared" si="5"/>
        <v>125508900</v>
      </c>
    </row>
    <row r="60" spans="1:20" s="2" customFormat="1" ht="20.100000000000001" customHeight="1" x14ac:dyDescent="0.15">
      <c r="A60" s="248"/>
      <c r="B60" s="147"/>
      <c r="C60" s="114"/>
      <c r="D60" s="181"/>
      <c r="E60" s="116"/>
      <c r="F60" s="115"/>
      <c r="G60" s="108"/>
      <c r="H60" s="253" t="s">
        <v>172</v>
      </c>
      <c r="I60" s="187">
        <v>73800</v>
      </c>
      <c r="J60" s="185" t="s">
        <v>4</v>
      </c>
      <c r="K60" s="185" t="s">
        <v>5</v>
      </c>
      <c r="L60" s="254">
        <v>0.88</v>
      </c>
      <c r="M60" s="185" t="s">
        <v>5</v>
      </c>
      <c r="N60" s="204">
        <v>365</v>
      </c>
      <c r="O60" s="204" t="s">
        <v>6</v>
      </c>
      <c r="P60" s="204" t="s">
        <v>5</v>
      </c>
      <c r="Q60" s="204">
        <v>6</v>
      </c>
      <c r="R60" s="204" t="s">
        <v>7</v>
      </c>
      <c r="S60" s="255" t="s">
        <v>8</v>
      </c>
      <c r="T60" s="380">
        <f t="shared" si="5"/>
        <v>142227360</v>
      </c>
    </row>
    <row r="61" spans="1:20" s="2" customFormat="1" ht="20.100000000000001" customHeight="1" x14ac:dyDescent="0.15">
      <c r="A61" s="248"/>
      <c r="B61" s="147"/>
      <c r="C61" s="114"/>
      <c r="D61" s="181"/>
      <c r="E61" s="116"/>
      <c r="F61" s="115"/>
      <c r="G61" s="108"/>
      <c r="H61" s="253" t="s">
        <v>173</v>
      </c>
      <c r="I61" s="187">
        <v>73800</v>
      </c>
      <c r="J61" s="185" t="s">
        <v>4</v>
      </c>
      <c r="K61" s="185" t="s">
        <v>5</v>
      </c>
      <c r="L61" s="254">
        <v>0.88</v>
      </c>
      <c r="M61" s="185" t="s">
        <v>5</v>
      </c>
      <c r="N61" s="204">
        <v>365</v>
      </c>
      <c r="O61" s="204" t="s">
        <v>6</v>
      </c>
      <c r="P61" s="204" t="s">
        <v>5</v>
      </c>
      <c r="Q61" s="204">
        <v>5</v>
      </c>
      <c r="R61" s="204" t="s">
        <v>7</v>
      </c>
      <c r="S61" s="255" t="s">
        <v>8</v>
      </c>
      <c r="T61" s="380">
        <f t="shared" si="5"/>
        <v>118522800</v>
      </c>
    </row>
    <row r="62" spans="1:20" s="2" customFormat="1" ht="20.100000000000001" customHeight="1" x14ac:dyDescent="0.15">
      <c r="A62" s="248"/>
      <c r="B62" s="147"/>
      <c r="C62" s="114"/>
      <c r="D62" s="181"/>
      <c r="E62" s="116"/>
      <c r="F62" s="115"/>
      <c r="G62" s="108"/>
      <c r="H62" s="123" t="s">
        <v>170</v>
      </c>
      <c r="I62" s="124">
        <v>84240</v>
      </c>
      <c r="J62" s="123" t="s">
        <v>4</v>
      </c>
      <c r="K62" s="123" t="s">
        <v>5</v>
      </c>
      <c r="L62" s="257">
        <v>0.92</v>
      </c>
      <c r="M62" s="123" t="s">
        <v>5</v>
      </c>
      <c r="N62" s="125">
        <v>365</v>
      </c>
      <c r="O62" s="125" t="s">
        <v>6</v>
      </c>
      <c r="P62" s="125" t="s">
        <v>5</v>
      </c>
      <c r="Q62" s="125">
        <v>2</v>
      </c>
      <c r="R62" s="125" t="s">
        <v>7</v>
      </c>
      <c r="S62" s="126" t="s">
        <v>8</v>
      </c>
      <c r="T62" s="251">
        <f t="shared" si="5"/>
        <v>56575580</v>
      </c>
    </row>
    <row r="63" spans="1:20" s="2" customFormat="1" ht="20.100000000000001" customHeight="1" x14ac:dyDescent="0.15">
      <c r="A63" s="248"/>
      <c r="B63" s="147"/>
      <c r="C63" s="114"/>
      <c r="D63" s="181"/>
      <c r="E63" s="116"/>
      <c r="F63" s="115"/>
      <c r="G63" s="108"/>
      <c r="H63" s="123" t="s">
        <v>171</v>
      </c>
      <c r="I63" s="124">
        <v>78150</v>
      </c>
      <c r="J63" s="123" t="s">
        <v>4</v>
      </c>
      <c r="K63" s="123" t="s">
        <v>5</v>
      </c>
      <c r="L63" s="257">
        <v>0.92</v>
      </c>
      <c r="M63" s="123" t="s">
        <v>5</v>
      </c>
      <c r="N63" s="125">
        <v>365</v>
      </c>
      <c r="O63" s="125" t="s">
        <v>6</v>
      </c>
      <c r="P63" s="125" t="s">
        <v>5</v>
      </c>
      <c r="Q63" s="125">
        <v>7</v>
      </c>
      <c r="R63" s="125" t="s">
        <v>7</v>
      </c>
      <c r="S63" s="126" t="s">
        <v>8</v>
      </c>
      <c r="T63" s="251">
        <f t="shared" si="5"/>
        <v>183699390</v>
      </c>
    </row>
    <row r="64" spans="1:20" s="2" customFormat="1" ht="20.100000000000001" customHeight="1" x14ac:dyDescent="0.15">
      <c r="A64" s="248"/>
      <c r="B64" s="147"/>
      <c r="C64" s="114"/>
      <c r="D64" s="181"/>
      <c r="E64" s="116"/>
      <c r="F64" s="115"/>
      <c r="G64" s="108"/>
      <c r="H64" s="123" t="s">
        <v>172</v>
      </c>
      <c r="I64" s="124">
        <v>73800</v>
      </c>
      <c r="J64" s="123" t="s">
        <v>4</v>
      </c>
      <c r="K64" s="123" t="s">
        <v>5</v>
      </c>
      <c r="L64" s="257">
        <v>0.92</v>
      </c>
      <c r="M64" s="123" t="s">
        <v>5</v>
      </c>
      <c r="N64" s="125">
        <v>365</v>
      </c>
      <c r="O64" s="125" t="s">
        <v>6</v>
      </c>
      <c r="P64" s="125" t="s">
        <v>5</v>
      </c>
      <c r="Q64" s="125">
        <v>16</v>
      </c>
      <c r="R64" s="125" t="s">
        <v>7</v>
      </c>
      <c r="S64" s="126" t="s">
        <v>8</v>
      </c>
      <c r="T64" s="251">
        <f t="shared" si="5"/>
        <v>396512640</v>
      </c>
    </row>
    <row r="65" spans="1:21" s="2" customFormat="1" ht="20.100000000000001" customHeight="1" x14ac:dyDescent="0.15">
      <c r="A65" s="248"/>
      <c r="B65" s="147"/>
      <c r="C65" s="114"/>
      <c r="D65" s="181"/>
      <c r="E65" s="116"/>
      <c r="F65" s="115"/>
      <c r="G65" s="108"/>
      <c r="H65" s="123" t="s">
        <v>173</v>
      </c>
      <c r="I65" s="124">
        <v>73800</v>
      </c>
      <c r="J65" s="123" t="s">
        <v>4</v>
      </c>
      <c r="K65" s="123" t="s">
        <v>5</v>
      </c>
      <c r="L65" s="257">
        <v>0.92</v>
      </c>
      <c r="M65" s="123" t="s">
        <v>5</v>
      </c>
      <c r="N65" s="125">
        <v>365</v>
      </c>
      <c r="O65" s="125" t="s">
        <v>6</v>
      </c>
      <c r="P65" s="125" t="s">
        <v>5</v>
      </c>
      <c r="Q65" s="125">
        <v>13</v>
      </c>
      <c r="R65" s="125" t="s">
        <v>7</v>
      </c>
      <c r="S65" s="126" t="s">
        <v>8</v>
      </c>
      <c r="T65" s="251">
        <f t="shared" si="5"/>
        <v>322166520</v>
      </c>
    </row>
    <row r="66" spans="1:21" s="2" customFormat="1" ht="20.100000000000001" customHeight="1" x14ac:dyDescent="0.15">
      <c r="A66" s="248"/>
      <c r="B66" s="147"/>
      <c r="C66" s="114"/>
      <c r="D66" s="181"/>
      <c r="E66" s="116"/>
      <c r="F66" s="115"/>
      <c r="G66" s="108"/>
      <c r="H66" s="253" t="s">
        <v>170</v>
      </c>
      <c r="I66" s="187">
        <v>84240</v>
      </c>
      <c r="J66" s="185" t="s">
        <v>4</v>
      </c>
      <c r="K66" s="185" t="s">
        <v>5</v>
      </c>
      <c r="L66" s="254">
        <v>1</v>
      </c>
      <c r="M66" s="185" t="s">
        <v>5</v>
      </c>
      <c r="N66" s="204">
        <v>365</v>
      </c>
      <c r="O66" s="204" t="s">
        <v>6</v>
      </c>
      <c r="P66" s="204" t="s">
        <v>5</v>
      </c>
      <c r="Q66" s="204">
        <v>6</v>
      </c>
      <c r="R66" s="204" t="s">
        <v>7</v>
      </c>
      <c r="S66" s="255" t="s">
        <v>8</v>
      </c>
      <c r="T66" s="380">
        <f t="shared" si="5"/>
        <v>184485600</v>
      </c>
    </row>
    <row r="67" spans="1:21" s="2" customFormat="1" ht="20.100000000000001" customHeight="1" x14ac:dyDescent="0.15">
      <c r="A67" s="248"/>
      <c r="B67" s="147"/>
      <c r="C67" s="114"/>
      <c r="D67" s="181"/>
      <c r="E67" s="116"/>
      <c r="F67" s="115"/>
      <c r="G67" s="108"/>
      <c r="H67" s="253" t="s">
        <v>171</v>
      </c>
      <c r="I67" s="187">
        <v>78150</v>
      </c>
      <c r="J67" s="185" t="s">
        <v>4</v>
      </c>
      <c r="K67" s="185" t="s">
        <v>5</v>
      </c>
      <c r="L67" s="254">
        <v>1</v>
      </c>
      <c r="M67" s="185" t="s">
        <v>5</v>
      </c>
      <c r="N67" s="204">
        <v>365</v>
      </c>
      <c r="O67" s="204" t="s">
        <v>6</v>
      </c>
      <c r="P67" s="204" t="s">
        <v>5</v>
      </c>
      <c r="Q67" s="204">
        <v>6</v>
      </c>
      <c r="R67" s="204" t="s">
        <v>7</v>
      </c>
      <c r="S67" s="255" t="s">
        <v>8</v>
      </c>
      <c r="T67" s="380">
        <f t="shared" si="5"/>
        <v>171148500</v>
      </c>
    </row>
    <row r="68" spans="1:21" s="2" customFormat="1" ht="20.100000000000001" customHeight="1" x14ac:dyDescent="0.15">
      <c r="A68" s="248"/>
      <c r="B68" s="147"/>
      <c r="C68" s="114"/>
      <c r="D68" s="181"/>
      <c r="E68" s="116"/>
      <c r="F68" s="115"/>
      <c r="G68" s="108"/>
      <c r="H68" s="253" t="s">
        <v>172</v>
      </c>
      <c r="I68" s="187">
        <v>73800</v>
      </c>
      <c r="J68" s="185" t="s">
        <v>4</v>
      </c>
      <c r="K68" s="185" t="s">
        <v>5</v>
      </c>
      <c r="L68" s="254">
        <v>1</v>
      </c>
      <c r="M68" s="185" t="s">
        <v>5</v>
      </c>
      <c r="N68" s="204">
        <v>365</v>
      </c>
      <c r="O68" s="204" t="s">
        <v>6</v>
      </c>
      <c r="P68" s="204" t="s">
        <v>5</v>
      </c>
      <c r="Q68" s="204">
        <v>5</v>
      </c>
      <c r="R68" s="204" t="s">
        <v>7</v>
      </c>
      <c r="S68" s="255" t="s">
        <v>8</v>
      </c>
      <c r="T68" s="380">
        <f t="shared" si="5"/>
        <v>134685000</v>
      </c>
    </row>
    <row r="69" spans="1:21" s="2" customFormat="1" ht="20.100000000000001" customHeight="1" x14ac:dyDescent="0.15">
      <c r="A69" s="248"/>
      <c r="B69" s="147"/>
      <c r="C69" s="114"/>
      <c r="D69" s="181"/>
      <c r="E69" s="116"/>
      <c r="F69" s="115"/>
      <c r="G69" s="108"/>
      <c r="H69" s="253" t="s">
        <v>173</v>
      </c>
      <c r="I69" s="187">
        <v>73800</v>
      </c>
      <c r="J69" s="185" t="s">
        <v>4</v>
      </c>
      <c r="K69" s="185" t="s">
        <v>5</v>
      </c>
      <c r="L69" s="254">
        <v>1</v>
      </c>
      <c r="M69" s="185" t="s">
        <v>5</v>
      </c>
      <c r="N69" s="204">
        <v>365</v>
      </c>
      <c r="O69" s="204" t="s">
        <v>6</v>
      </c>
      <c r="P69" s="204" t="s">
        <v>5</v>
      </c>
      <c r="Q69" s="204">
        <v>4</v>
      </c>
      <c r="R69" s="204" t="s">
        <v>7</v>
      </c>
      <c r="S69" s="255" t="s">
        <v>8</v>
      </c>
      <c r="T69" s="380">
        <f t="shared" si="5"/>
        <v>107748000</v>
      </c>
    </row>
    <row r="70" spans="1:21" s="2" customFormat="1" ht="20.100000000000001" customHeight="1" x14ac:dyDescent="0.15">
      <c r="A70" s="304"/>
      <c r="B70" s="147"/>
      <c r="C70" s="114"/>
      <c r="D70" s="181"/>
      <c r="E70" s="116"/>
      <c r="F70" s="115"/>
      <c r="G70" s="108"/>
      <c r="H70" s="128" t="s">
        <v>310</v>
      </c>
      <c r="I70" s="124"/>
      <c r="J70" s="123"/>
      <c r="K70" s="123"/>
      <c r="L70" s="252"/>
      <c r="M70" s="123"/>
      <c r="N70" s="125"/>
      <c r="O70" s="125"/>
      <c r="P70" s="125"/>
      <c r="Q70" s="125"/>
      <c r="R70" s="125"/>
      <c r="S70" s="126"/>
      <c r="T70" s="251">
        <f>T71+T72+T73</f>
        <v>44400000</v>
      </c>
    </row>
    <row r="71" spans="1:21" s="2" customFormat="1" ht="20.100000000000001" customHeight="1" x14ac:dyDescent="0.15">
      <c r="A71" s="304"/>
      <c r="B71" s="147"/>
      <c r="C71" s="114"/>
      <c r="D71" s="181"/>
      <c r="E71" s="116"/>
      <c r="F71" s="115"/>
      <c r="G71" s="108"/>
      <c r="H71" s="128" t="s">
        <v>197</v>
      </c>
      <c r="I71" s="124">
        <v>100000</v>
      </c>
      <c r="J71" s="123" t="s">
        <v>4</v>
      </c>
      <c r="K71" s="123" t="s">
        <v>5</v>
      </c>
      <c r="L71" s="125">
        <v>19</v>
      </c>
      <c r="M71" s="123" t="s">
        <v>7</v>
      </c>
      <c r="N71" s="125" t="s">
        <v>5</v>
      </c>
      <c r="O71" s="125">
        <v>12</v>
      </c>
      <c r="P71" s="125" t="s">
        <v>9</v>
      </c>
      <c r="Q71" s="125"/>
      <c r="R71" s="125"/>
      <c r="S71" s="126" t="s">
        <v>8</v>
      </c>
      <c r="T71" s="251">
        <f>I71*L71*O71</f>
        <v>22800000</v>
      </c>
    </row>
    <row r="72" spans="1:21" s="2" customFormat="1" ht="20.100000000000001" customHeight="1" x14ac:dyDescent="0.15">
      <c r="A72" s="304"/>
      <c r="B72" s="147"/>
      <c r="C72" s="114"/>
      <c r="D72" s="181"/>
      <c r="E72" s="116"/>
      <c r="F72" s="115"/>
      <c r="G72" s="108"/>
      <c r="H72" s="128" t="s">
        <v>198</v>
      </c>
      <c r="I72" s="124">
        <v>80000</v>
      </c>
      <c r="J72" s="123" t="s">
        <v>4</v>
      </c>
      <c r="K72" s="123" t="s">
        <v>5</v>
      </c>
      <c r="L72" s="125">
        <v>15</v>
      </c>
      <c r="M72" s="123" t="s">
        <v>7</v>
      </c>
      <c r="N72" s="125" t="s">
        <v>5</v>
      </c>
      <c r="O72" s="125">
        <v>12</v>
      </c>
      <c r="P72" s="125" t="s">
        <v>9</v>
      </c>
      <c r="Q72" s="125"/>
      <c r="R72" s="125"/>
      <c r="S72" s="126" t="s">
        <v>8</v>
      </c>
      <c r="T72" s="251">
        <f>I72*L72*O72</f>
        <v>14400000</v>
      </c>
    </row>
    <row r="73" spans="1:21" s="2" customFormat="1" ht="20.100000000000001" customHeight="1" x14ac:dyDescent="0.15">
      <c r="A73" s="304"/>
      <c r="B73" s="147"/>
      <c r="C73" s="114"/>
      <c r="D73" s="181"/>
      <c r="E73" s="116"/>
      <c r="F73" s="115"/>
      <c r="G73" s="108"/>
      <c r="H73" s="128" t="s">
        <v>199</v>
      </c>
      <c r="I73" s="124">
        <v>60000</v>
      </c>
      <c r="J73" s="123" t="s">
        <v>4</v>
      </c>
      <c r="K73" s="123" t="s">
        <v>5</v>
      </c>
      <c r="L73" s="125">
        <v>10</v>
      </c>
      <c r="M73" s="123" t="s">
        <v>7</v>
      </c>
      <c r="N73" s="125" t="s">
        <v>5</v>
      </c>
      <c r="O73" s="125">
        <v>12</v>
      </c>
      <c r="P73" s="125" t="s">
        <v>9</v>
      </c>
      <c r="Q73" s="125"/>
      <c r="R73" s="125"/>
      <c r="S73" s="126" t="s">
        <v>8</v>
      </c>
      <c r="T73" s="251">
        <f>I73*L73*O73</f>
        <v>7200000</v>
      </c>
      <c r="U73" s="4"/>
    </row>
    <row r="74" spans="1:21" s="2" customFormat="1" ht="20.100000000000001" customHeight="1" x14ac:dyDescent="0.15">
      <c r="A74" s="262"/>
      <c r="B74" s="263"/>
      <c r="C74" s="286" t="s">
        <v>234</v>
      </c>
      <c r="D74" s="287">
        <v>323835030</v>
      </c>
      <c r="E74" s="288">
        <f>T74</f>
        <v>323835030</v>
      </c>
      <c r="F74" s="305">
        <f>E74-D74</f>
        <v>0</v>
      </c>
      <c r="G74" s="268">
        <f>F74/E74*100</f>
        <v>0</v>
      </c>
      <c r="H74" s="306" t="s">
        <v>331</v>
      </c>
      <c r="I74" s="291">
        <f>SUM(T52:T69)</f>
        <v>3238350250</v>
      </c>
      <c r="J74" s="290" t="s">
        <v>4</v>
      </c>
      <c r="K74" s="290" t="s">
        <v>5</v>
      </c>
      <c r="L74" s="307">
        <v>0.1</v>
      </c>
      <c r="M74" s="290"/>
      <c r="N74" s="292"/>
      <c r="O74" s="292"/>
      <c r="P74" s="292"/>
      <c r="Q74" s="292"/>
      <c r="R74" s="292"/>
      <c r="S74" s="293" t="s">
        <v>8</v>
      </c>
      <c r="T74" s="294">
        <f>ROUND(I74*L74,-1)</f>
        <v>323835030</v>
      </c>
    </row>
    <row r="75" spans="1:21" s="2" customFormat="1" ht="20.100000000000001" customHeight="1" x14ac:dyDescent="0.15">
      <c r="A75" s="308" t="s">
        <v>200</v>
      </c>
      <c r="B75" s="154"/>
      <c r="C75" s="211"/>
      <c r="D75" s="200">
        <f>D76</f>
        <v>0</v>
      </c>
      <c r="E75" s="152">
        <f>E76</f>
        <v>0</v>
      </c>
      <c r="F75" s="309">
        <f t="shared" ref="F75:F78" si="6">E75-D75</f>
        <v>0</v>
      </c>
      <c r="G75" s="93">
        <v>0</v>
      </c>
      <c r="H75" s="165"/>
      <c r="I75" s="155" t="s">
        <v>201</v>
      </c>
      <c r="J75" s="154"/>
      <c r="K75" s="154"/>
      <c r="L75" s="156"/>
      <c r="M75" s="154"/>
      <c r="N75" s="156"/>
      <c r="O75" s="156"/>
      <c r="P75" s="156"/>
      <c r="Q75" s="156"/>
      <c r="R75" s="156"/>
      <c r="S75" s="154"/>
      <c r="T75" s="261"/>
    </row>
    <row r="76" spans="1:21" s="2" customFormat="1" ht="20.100000000000001" customHeight="1" x14ac:dyDescent="0.15">
      <c r="A76" s="310"/>
      <c r="B76" s="94" t="s">
        <v>202</v>
      </c>
      <c r="C76" s="99"/>
      <c r="D76" s="205">
        <f>D77+D78</f>
        <v>0</v>
      </c>
      <c r="E76" s="91">
        <f>E78+E77</f>
        <v>0</v>
      </c>
      <c r="F76" s="282">
        <f t="shared" si="6"/>
        <v>0</v>
      </c>
      <c r="G76" s="100">
        <v>0</v>
      </c>
      <c r="H76" s="225"/>
      <c r="I76" s="95"/>
      <c r="J76" s="94"/>
      <c r="K76" s="94"/>
      <c r="L76" s="96"/>
      <c r="M76" s="94"/>
      <c r="N76" s="96"/>
      <c r="O76" s="96"/>
      <c r="P76" s="96"/>
      <c r="Q76" s="96"/>
      <c r="R76" s="96"/>
      <c r="S76" s="94"/>
      <c r="T76" s="246"/>
    </row>
    <row r="77" spans="1:21" s="2" customFormat="1" ht="20.100000000000001" customHeight="1" x14ac:dyDescent="0.15">
      <c r="A77" s="311"/>
      <c r="B77" s="109"/>
      <c r="C77" s="104" t="s">
        <v>203</v>
      </c>
      <c r="D77" s="158">
        <v>0</v>
      </c>
      <c r="E77" s="106">
        <v>0</v>
      </c>
      <c r="F77" s="283">
        <f t="shared" si="6"/>
        <v>0</v>
      </c>
      <c r="G77" s="100">
        <v>0</v>
      </c>
      <c r="H77" s="159"/>
      <c r="I77" s="110"/>
      <c r="J77" s="109"/>
      <c r="K77" s="109"/>
      <c r="L77" s="111"/>
      <c r="M77" s="109"/>
      <c r="N77" s="111"/>
      <c r="O77" s="111"/>
      <c r="P77" s="111"/>
      <c r="Q77" s="111"/>
      <c r="R77" s="111"/>
      <c r="S77" s="112"/>
      <c r="T77" s="259"/>
    </row>
    <row r="78" spans="1:21" s="2" customFormat="1" ht="20.100000000000001" customHeight="1" x14ac:dyDescent="0.15">
      <c r="A78" s="311"/>
      <c r="B78" s="219"/>
      <c r="C78" s="104" t="s">
        <v>204</v>
      </c>
      <c r="D78" s="158">
        <v>0</v>
      </c>
      <c r="E78" s="106">
        <v>0</v>
      </c>
      <c r="F78" s="283">
        <f t="shared" si="6"/>
        <v>0</v>
      </c>
      <c r="G78" s="100">
        <v>0</v>
      </c>
      <c r="H78" s="159"/>
      <c r="I78" s="110"/>
      <c r="J78" s="109"/>
      <c r="K78" s="109"/>
      <c r="L78" s="111"/>
      <c r="M78" s="109"/>
      <c r="N78" s="111"/>
      <c r="O78" s="111"/>
      <c r="P78" s="111"/>
      <c r="Q78" s="111"/>
      <c r="R78" s="111"/>
      <c r="S78" s="112"/>
      <c r="T78" s="259"/>
    </row>
    <row r="79" spans="1:21" s="2" customFormat="1" ht="20.100000000000001" customHeight="1" x14ac:dyDescent="0.15">
      <c r="A79" s="312" t="s">
        <v>205</v>
      </c>
      <c r="B79" s="94"/>
      <c r="C79" s="99"/>
      <c r="D79" s="205">
        <f>D80</f>
        <v>109928005</v>
      </c>
      <c r="E79" s="91">
        <f>E80</f>
        <v>242098200</v>
      </c>
      <c r="F79" s="282">
        <f t="shared" ref="F79:F88" si="7">E79-D79</f>
        <v>132170195</v>
      </c>
      <c r="G79" s="100">
        <f>F79/E79*100</f>
        <v>54.593629775025178</v>
      </c>
      <c r="H79" s="225"/>
      <c r="I79" s="95"/>
      <c r="J79" s="94"/>
      <c r="K79" s="94"/>
      <c r="L79" s="96"/>
      <c r="M79" s="94"/>
      <c r="N79" s="96"/>
      <c r="O79" s="96"/>
      <c r="P79" s="96"/>
      <c r="Q79" s="96"/>
      <c r="R79" s="96"/>
      <c r="S79" s="94"/>
      <c r="T79" s="246"/>
    </row>
    <row r="80" spans="1:21" s="2" customFormat="1" ht="20.100000000000001" customHeight="1" x14ac:dyDescent="0.15">
      <c r="A80" s="310"/>
      <c r="B80" s="109" t="s">
        <v>206</v>
      </c>
      <c r="C80" s="203"/>
      <c r="D80" s="158">
        <f>D81+D82+D83</f>
        <v>109928005</v>
      </c>
      <c r="E80" s="106">
        <f>E81+E82+E83</f>
        <v>242098200</v>
      </c>
      <c r="F80" s="283">
        <f t="shared" si="7"/>
        <v>132170195</v>
      </c>
      <c r="G80" s="100">
        <f>F80/E80*100</f>
        <v>54.593629775025178</v>
      </c>
      <c r="H80" s="159"/>
      <c r="I80" s="110"/>
      <c r="J80" s="109"/>
      <c r="K80" s="109"/>
      <c r="L80" s="111"/>
      <c r="M80" s="109"/>
      <c r="N80" s="111"/>
      <c r="O80" s="111"/>
      <c r="P80" s="111"/>
      <c r="Q80" s="111"/>
      <c r="R80" s="111"/>
      <c r="S80" s="109"/>
      <c r="T80" s="259"/>
    </row>
    <row r="81" spans="1:24" s="2" customFormat="1" ht="20.100000000000001" customHeight="1" x14ac:dyDescent="0.15">
      <c r="A81" s="311"/>
      <c r="B81" s="212"/>
      <c r="C81" s="103" t="s">
        <v>207</v>
      </c>
      <c r="D81" s="158">
        <v>109928005</v>
      </c>
      <c r="E81" s="106">
        <v>242098200</v>
      </c>
      <c r="F81" s="283">
        <f t="shared" si="7"/>
        <v>132170195</v>
      </c>
      <c r="G81" s="100">
        <f>F81/E81*100</f>
        <v>54.593629775025178</v>
      </c>
      <c r="H81" s="159"/>
      <c r="I81" s="110"/>
      <c r="J81" s="109"/>
      <c r="K81" s="109"/>
      <c r="L81" s="111"/>
      <c r="M81" s="109"/>
      <c r="N81" s="111"/>
      <c r="O81" s="111"/>
      <c r="P81" s="111"/>
      <c r="Q81" s="111"/>
      <c r="R81" s="111"/>
      <c r="S81" s="112"/>
      <c r="T81" s="259"/>
    </row>
    <row r="82" spans="1:24" s="2" customFormat="1" ht="20.100000000000001" customHeight="1" x14ac:dyDescent="0.15">
      <c r="A82" s="311"/>
      <c r="B82" s="219"/>
      <c r="C82" s="103" t="s">
        <v>208</v>
      </c>
      <c r="D82" s="158">
        <v>0</v>
      </c>
      <c r="E82" s="106"/>
      <c r="F82" s="283">
        <f t="shared" si="7"/>
        <v>0</v>
      </c>
      <c r="G82" s="100">
        <v>0</v>
      </c>
      <c r="H82" s="159"/>
      <c r="I82" s="110"/>
      <c r="J82" s="109"/>
      <c r="K82" s="109"/>
      <c r="L82" s="111"/>
      <c r="M82" s="109"/>
      <c r="N82" s="111"/>
      <c r="O82" s="111"/>
      <c r="P82" s="111"/>
      <c r="Q82" s="111"/>
      <c r="R82" s="111"/>
      <c r="S82" s="112"/>
      <c r="T82" s="259"/>
    </row>
    <row r="83" spans="1:24" s="2" customFormat="1" ht="20.100000000000001" customHeight="1" x14ac:dyDescent="0.15">
      <c r="A83" s="311"/>
      <c r="B83" s="219"/>
      <c r="C83" s="103" t="s">
        <v>309</v>
      </c>
      <c r="D83" s="158">
        <v>0</v>
      </c>
      <c r="E83" s="106">
        <v>0</v>
      </c>
      <c r="F83" s="283">
        <f t="shared" si="7"/>
        <v>0</v>
      </c>
      <c r="G83" s="100">
        <v>0</v>
      </c>
      <c r="H83" s="159"/>
      <c r="I83" s="110"/>
      <c r="J83" s="109"/>
      <c r="K83" s="109"/>
      <c r="L83" s="111"/>
      <c r="M83" s="109"/>
      <c r="N83" s="111"/>
      <c r="O83" s="111"/>
      <c r="P83" s="111"/>
      <c r="Q83" s="111"/>
      <c r="R83" s="111"/>
      <c r="S83" s="112"/>
      <c r="T83" s="259"/>
    </row>
    <row r="84" spans="1:24" s="2" customFormat="1" ht="20.100000000000001" customHeight="1" x14ac:dyDescent="0.15">
      <c r="A84" s="503" t="s">
        <v>209</v>
      </c>
      <c r="B84" s="504"/>
      <c r="C84" s="471"/>
      <c r="D84" s="205">
        <f>D85</f>
        <v>141731025</v>
      </c>
      <c r="E84" s="91">
        <f>E85</f>
        <v>102262330</v>
      </c>
      <c r="F84" s="283">
        <f t="shared" si="7"/>
        <v>-39468695</v>
      </c>
      <c r="G84" s="100">
        <f>F84/E84*100</f>
        <v>-38.595536596907188</v>
      </c>
      <c r="H84" s="225"/>
      <c r="I84" s="95"/>
      <c r="J84" s="94"/>
      <c r="K84" s="94"/>
      <c r="L84" s="96"/>
      <c r="M84" s="94"/>
      <c r="N84" s="96"/>
      <c r="O84" s="96"/>
      <c r="P84" s="96"/>
      <c r="Q84" s="96"/>
      <c r="R84" s="96"/>
      <c r="S84" s="94"/>
      <c r="T84" s="246"/>
    </row>
    <row r="85" spans="1:24" s="2" customFormat="1" ht="20.100000000000001" customHeight="1" x14ac:dyDescent="0.15">
      <c r="A85" s="247"/>
      <c r="B85" s="496" t="s">
        <v>210</v>
      </c>
      <c r="C85" s="471"/>
      <c r="D85" s="158">
        <f>D86+D87+D90+D88</f>
        <v>141731025</v>
      </c>
      <c r="E85" s="106">
        <f>E86+E87+E88+E90</f>
        <v>102262330</v>
      </c>
      <c r="F85" s="283">
        <f t="shared" si="7"/>
        <v>-39468695</v>
      </c>
      <c r="G85" s="100">
        <f>F85/E85*100</f>
        <v>-38.595536596907188</v>
      </c>
      <c r="H85" s="159"/>
      <c r="I85" s="110"/>
      <c r="J85" s="109"/>
      <c r="K85" s="109"/>
      <c r="L85" s="111"/>
      <c r="M85" s="109"/>
      <c r="N85" s="111"/>
      <c r="O85" s="111"/>
      <c r="P85" s="111"/>
      <c r="Q85" s="111"/>
      <c r="R85" s="111"/>
      <c r="S85" s="109"/>
      <c r="T85" s="259"/>
    </row>
    <row r="86" spans="1:24" s="2" customFormat="1" ht="20.100000000000001" customHeight="1" x14ac:dyDescent="0.15">
      <c r="A86" s="248"/>
      <c r="B86" s="104"/>
      <c r="C86" s="177" t="s">
        <v>211</v>
      </c>
      <c r="D86" s="205">
        <v>0</v>
      </c>
      <c r="E86" s="91">
        <v>0</v>
      </c>
      <c r="F86" s="283">
        <f t="shared" si="7"/>
        <v>0</v>
      </c>
      <c r="G86" s="100">
        <v>0</v>
      </c>
      <c r="H86" s="225"/>
      <c r="I86" s="95"/>
      <c r="J86" s="94"/>
      <c r="K86" s="94"/>
      <c r="L86" s="96"/>
      <c r="M86" s="94"/>
      <c r="N86" s="96"/>
      <c r="O86" s="96"/>
      <c r="P86" s="96"/>
      <c r="Q86" s="96"/>
      <c r="R86" s="96"/>
      <c r="S86" s="178"/>
      <c r="T86" s="246"/>
      <c r="X86" s="2" t="s">
        <v>201</v>
      </c>
    </row>
    <row r="87" spans="1:24" s="2" customFormat="1" ht="20.100000000000001" customHeight="1" x14ac:dyDescent="0.15">
      <c r="A87" s="248"/>
      <c r="B87" s="180"/>
      <c r="C87" s="177" t="s">
        <v>385</v>
      </c>
      <c r="D87" s="205">
        <v>97575</v>
      </c>
      <c r="E87" s="91">
        <f>T87</f>
        <v>97680</v>
      </c>
      <c r="F87" s="313">
        <f t="shared" si="7"/>
        <v>105</v>
      </c>
      <c r="G87" s="100">
        <f>F87/E87*100</f>
        <v>0.10749385749385749</v>
      </c>
      <c r="H87" s="159" t="s">
        <v>308</v>
      </c>
      <c r="I87" s="110"/>
      <c r="J87" s="109"/>
      <c r="K87" s="109"/>
      <c r="L87" s="111"/>
      <c r="M87" s="109"/>
      <c r="N87" s="111"/>
      <c r="O87" s="111"/>
      <c r="P87" s="111"/>
      <c r="Q87" s="111"/>
      <c r="R87" s="111"/>
      <c r="S87" s="109" t="s">
        <v>8</v>
      </c>
      <c r="T87" s="259">
        <v>97680</v>
      </c>
    </row>
    <row r="88" spans="1:24" s="2" customFormat="1" ht="20.100000000000001" customHeight="1" x14ac:dyDescent="0.15">
      <c r="A88" s="248"/>
      <c r="B88" s="180"/>
      <c r="C88" s="147" t="s">
        <v>386</v>
      </c>
      <c r="D88" s="116">
        <v>73363200</v>
      </c>
      <c r="E88" s="116">
        <f>T88+T89</f>
        <v>68366400</v>
      </c>
      <c r="F88" s="314">
        <f t="shared" si="7"/>
        <v>-4996800</v>
      </c>
      <c r="G88" s="130">
        <f>F88/E88*100</f>
        <v>-7.3088534718809246</v>
      </c>
      <c r="H88" s="159" t="s">
        <v>307</v>
      </c>
      <c r="I88" s="110">
        <v>64400</v>
      </c>
      <c r="J88" s="109" t="s">
        <v>4</v>
      </c>
      <c r="K88" s="109" t="s">
        <v>5</v>
      </c>
      <c r="L88" s="111">
        <v>88</v>
      </c>
      <c r="M88" s="109" t="s">
        <v>7</v>
      </c>
      <c r="N88" s="111" t="s">
        <v>5</v>
      </c>
      <c r="O88" s="111">
        <v>12</v>
      </c>
      <c r="P88" s="111" t="s">
        <v>9</v>
      </c>
      <c r="Q88" s="111"/>
      <c r="R88" s="111"/>
      <c r="S88" s="109" t="s">
        <v>8</v>
      </c>
      <c r="T88" s="259">
        <f>I88*L88*O88</f>
        <v>68006400</v>
      </c>
    </row>
    <row r="89" spans="1:24" s="2" customFormat="1" ht="20.100000000000001" customHeight="1" x14ac:dyDescent="0.15">
      <c r="A89" s="248"/>
      <c r="B89" s="180"/>
      <c r="C89" s="114"/>
      <c r="D89" s="181"/>
      <c r="E89" s="116"/>
      <c r="F89" s="115"/>
      <c r="G89" s="108"/>
      <c r="H89" s="128" t="s">
        <v>306</v>
      </c>
      <c r="I89" s="124">
        <v>30000</v>
      </c>
      <c r="J89" s="123" t="s">
        <v>4</v>
      </c>
      <c r="K89" s="123" t="s">
        <v>5</v>
      </c>
      <c r="L89" s="125">
        <v>1</v>
      </c>
      <c r="M89" s="123" t="s">
        <v>7</v>
      </c>
      <c r="N89" s="125" t="s">
        <v>5</v>
      </c>
      <c r="O89" s="125">
        <v>12</v>
      </c>
      <c r="P89" s="125" t="s">
        <v>9</v>
      </c>
      <c r="Q89" s="125"/>
      <c r="R89" s="125"/>
      <c r="S89" s="126" t="s">
        <v>8</v>
      </c>
      <c r="T89" s="251">
        <f>I89*L89*O89</f>
        <v>360000</v>
      </c>
    </row>
    <row r="90" spans="1:24" s="2" customFormat="1" ht="20.100000000000001" customHeight="1" x14ac:dyDescent="0.15">
      <c r="A90" s="248"/>
      <c r="B90" s="123"/>
      <c r="C90" s="104" t="s">
        <v>235</v>
      </c>
      <c r="D90" s="158">
        <v>68270250</v>
      </c>
      <c r="E90" s="106">
        <f>T90+T91+T92+T93+T94+T101+T102+T103</f>
        <v>33798250</v>
      </c>
      <c r="F90" s="105">
        <f>E90-D90</f>
        <v>-34472000</v>
      </c>
      <c r="G90" s="130">
        <f>F90/E90*100</f>
        <v>-101.99344640624884</v>
      </c>
      <c r="H90" s="159" t="s">
        <v>326</v>
      </c>
      <c r="I90" s="110">
        <v>35000</v>
      </c>
      <c r="J90" s="109" t="s">
        <v>4</v>
      </c>
      <c r="K90" s="109" t="s">
        <v>5</v>
      </c>
      <c r="L90" s="315">
        <v>60</v>
      </c>
      <c r="M90" s="109" t="s">
        <v>7</v>
      </c>
      <c r="N90" s="111"/>
      <c r="O90" s="111"/>
      <c r="P90" s="111"/>
      <c r="Q90" s="111"/>
      <c r="R90" s="111"/>
      <c r="S90" s="109" t="s">
        <v>8</v>
      </c>
      <c r="T90" s="259">
        <f>I90*L90</f>
        <v>2100000</v>
      </c>
    </row>
    <row r="91" spans="1:24" s="2" customFormat="1" ht="19.5" customHeight="1" x14ac:dyDescent="0.15">
      <c r="A91" s="248"/>
      <c r="B91" s="123"/>
      <c r="C91" s="114"/>
      <c r="D91" s="181"/>
      <c r="E91" s="116"/>
      <c r="F91" s="115"/>
      <c r="G91" s="108"/>
      <c r="H91" s="128" t="s">
        <v>341</v>
      </c>
      <c r="I91" s="124">
        <v>15000</v>
      </c>
      <c r="J91" s="123" t="s">
        <v>4</v>
      </c>
      <c r="K91" s="123" t="s">
        <v>5</v>
      </c>
      <c r="L91" s="204">
        <v>60</v>
      </c>
      <c r="M91" s="123" t="s">
        <v>7</v>
      </c>
      <c r="N91" s="125"/>
      <c r="O91" s="125"/>
      <c r="P91" s="125"/>
      <c r="Q91" s="125"/>
      <c r="R91" s="125"/>
      <c r="S91" s="123" t="s">
        <v>8</v>
      </c>
      <c r="T91" s="251">
        <f>I91*L91</f>
        <v>900000</v>
      </c>
    </row>
    <row r="92" spans="1:24" s="2" customFormat="1" ht="19.5" customHeight="1" x14ac:dyDescent="0.15">
      <c r="A92" s="248"/>
      <c r="B92" s="123"/>
      <c r="C92" s="114"/>
      <c r="D92" s="181"/>
      <c r="E92" s="116"/>
      <c r="F92" s="115"/>
      <c r="G92" s="108"/>
      <c r="H92" s="128" t="s">
        <v>305</v>
      </c>
      <c r="I92" s="187">
        <v>100000</v>
      </c>
      <c r="J92" s="123" t="s">
        <v>4</v>
      </c>
      <c r="K92" s="123" t="s">
        <v>5</v>
      </c>
      <c r="L92" s="204">
        <v>20</v>
      </c>
      <c r="M92" s="123" t="s">
        <v>7</v>
      </c>
      <c r="N92" s="125"/>
      <c r="O92" s="125"/>
      <c r="P92" s="125"/>
      <c r="Q92" s="125"/>
      <c r="R92" s="125"/>
      <c r="S92" s="123" t="s">
        <v>8</v>
      </c>
      <c r="T92" s="251">
        <f>I92*L92</f>
        <v>2000000</v>
      </c>
    </row>
    <row r="93" spans="1:24" s="2" customFormat="1" ht="19.5" customHeight="1" x14ac:dyDescent="0.15">
      <c r="A93" s="248"/>
      <c r="B93" s="123"/>
      <c r="C93" s="114"/>
      <c r="D93" s="181"/>
      <c r="E93" s="116"/>
      <c r="F93" s="115"/>
      <c r="G93" s="108"/>
      <c r="H93" s="128" t="s">
        <v>340</v>
      </c>
      <c r="I93" s="187">
        <v>60000</v>
      </c>
      <c r="J93" s="123" t="s">
        <v>4</v>
      </c>
      <c r="K93" s="123" t="s">
        <v>5</v>
      </c>
      <c r="L93" s="204">
        <v>20</v>
      </c>
      <c r="M93" s="123" t="s">
        <v>7</v>
      </c>
      <c r="N93" s="125"/>
      <c r="O93" s="125"/>
      <c r="P93" s="125"/>
      <c r="Q93" s="125"/>
      <c r="R93" s="125"/>
      <c r="S93" s="123" t="s">
        <v>8</v>
      </c>
      <c r="T93" s="251">
        <f>I93*L93</f>
        <v>1200000</v>
      </c>
    </row>
    <row r="94" spans="1:24" s="2" customFormat="1" ht="20.100000000000001" customHeight="1" x14ac:dyDescent="0.15">
      <c r="A94" s="248"/>
      <c r="B94" s="123"/>
      <c r="C94" s="114"/>
      <c r="D94" s="181"/>
      <c r="E94" s="116"/>
      <c r="F94" s="115"/>
      <c r="G94" s="108"/>
      <c r="H94" s="128" t="s">
        <v>304</v>
      </c>
      <c r="I94" s="316"/>
      <c r="J94" s="317"/>
      <c r="K94" s="317"/>
      <c r="L94" s="318"/>
      <c r="M94" s="317"/>
      <c r="N94" s="318"/>
      <c r="O94" s="318"/>
      <c r="P94" s="318"/>
      <c r="Q94" s="318"/>
      <c r="R94" s="318"/>
      <c r="S94" s="317" t="s">
        <v>8</v>
      </c>
      <c r="T94" s="251">
        <f>T95+T96+T97+T98+T99+T100</f>
        <v>6326250</v>
      </c>
    </row>
    <row r="95" spans="1:24" s="2" customFormat="1" ht="20.100000000000001" customHeight="1" x14ac:dyDescent="0.15">
      <c r="A95" s="248"/>
      <c r="B95" s="123"/>
      <c r="C95" s="114"/>
      <c r="D95" s="181"/>
      <c r="E95" s="116"/>
      <c r="F95" s="115"/>
      <c r="G95" s="108"/>
      <c r="H95" s="132" t="s">
        <v>303</v>
      </c>
      <c r="I95" s="124">
        <v>16480</v>
      </c>
      <c r="J95" s="123" t="s">
        <v>4</v>
      </c>
      <c r="K95" s="123" t="s">
        <v>5</v>
      </c>
      <c r="L95" s="125">
        <v>40</v>
      </c>
      <c r="M95" s="123" t="s">
        <v>10</v>
      </c>
      <c r="N95" s="125" t="s">
        <v>5</v>
      </c>
      <c r="O95" s="125">
        <v>6</v>
      </c>
      <c r="P95" s="125" t="s">
        <v>9</v>
      </c>
      <c r="Q95" s="120" t="s">
        <v>299</v>
      </c>
      <c r="R95" s="274">
        <v>0.2</v>
      </c>
      <c r="S95" s="118" t="s">
        <v>8</v>
      </c>
      <c r="T95" s="381">
        <f t="shared" ref="T95:T99" si="8">ROUNDDOWN(I95*L95*O95*R95,-1)</f>
        <v>791040</v>
      </c>
    </row>
    <row r="96" spans="1:24" s="2" customFormat="1" ht="20.100000000000001" customHeight="1" x14ac:dyDescent="0.15">
      <c r="A96" s="248"/>
      <c r="B96" s="123"/>
      <c r="C96" s="114"/>
      <c r="D96" s="181"/>
      <c r="E96" s="116"/>
      <c r="F96" s="115"/>
      <c r="G96" s="108"/>
      <c r="H96" s="132" t="s">
        <v>302</v>
      </c>
      <c r="I96" s="124">
        <v>11780</v>
      </c>
      <c r="J96" s="123" t="s">
        <v>4</v>
      </c>
      <c r="K96" s="123" t="s">
        <v>5</v>
      </c>
      <c r="L96" s="125">
        <v>120</v>
      </c>
      <c r="M96" s="123" t="s">
        <v>10</v>
      </c>
      <c r="N96" s="125" t="s">
        <v>5</v>
      </c>
      <c r="O96" s="125">
        <v>12</v>
      </c>
      <c r="P96" s="125" t="s">
        <v>9</v>
      </c>
      <c r="Q96" s="120" t="s">
        <v>299</v>
      </c>
      <c r="R96" s="274">
        <v>0.2</v>
      </c>
      <c r="S96" s="118" t="s">
        <v>8</v>
      </c>
      <c r="T96" s="381">
        <f t="shared" si="8"/>
        <v>3392640</v>
      </c>
    </row>
    <row r="97" spans="1:20" s="2" customFormat="1" ht="20.100000000000001" customHeight="1" x14ac:dyDescent="0.15">
      <c r="A97" s="248"/>
      <c r="B97" s="123"/>
      <c r="C97" s="114"/>
      <c r="D97" s="181"/>
      <c r="E97" s="116"/>
      <c r="F97" s="115"/>
      <c r="G97" s="108"/>
      <c r="H97" s="132" t="s">
        <v>301</v>
      </c>
      <c r="I97" s="124">
        <v>16480</v>
      </c>
      <c r="J97" s="123" t="s">
        <v>4</v>
      </c>
      <c r="K97" s="123" t="s">
        <v>5</v>
      </c>
      <c r="L97" s="125">
        <v>30</v>
      </c>
      <c r="M97" s="123" t="s">
        <v>10</v>
      </c>
      <c r="N97" s="125" t="s">
        <v>5</v>
      </c>
      <c r="O97" s="125">
        <v>6</v>
      </c>
      <c r="P97" s="125" t="s">
        <v>9</v>
      </c>
      <c r="Q97" s="120" t="s">
        <v>299</v>
      </c>
      <c r="R97" s="274">
        <v>0.12</v>
      </c>
      <c r="S97" s="118" t="s">
        <v>8</v>
      </c>
      <c r="T97" s="381">
        <f t="shared" si="8"/>
        <v>355960</v>
      </c>
    </row>
    <row r="98" spans="1:20" s="2" customFormat="1" ht="20.100000000000001" customHeight="1" x14ac:dyDescent="0.15">
      <c r="A98" s="248"/>
      <c r="B98" s="123"/>
      <c r="C98" s="114"/>
      <c r="D98" s="181"/>
      <c r="E98" s="116"/>
      <c r="F98" s="115"/>
      <c r="G98" s="108"/>
      <c r="H98" s="132" t="s">
        <v>300</v>
      </c>
      <c r="I98" s="124">
        <v>11780</v>
      </c>
      <c r="J98" s="123" t="s">
        <v>4</v>
      </c>
      <c r="K98" s="123" t="s">
        <v>5</v>
      </c>
      <c r="L98" s="125">
        <v>58</v>
      </c>
      <c r="M98" s="123" t="s">
        <v>10</v>
      </c>
      <c r="N98" s="125" t="s">
        <v>5</v>
      </c>
      <c r="O98" s="125">
        <v>12</v>
      </c>
      <c r="P98" s="125" t="s">
        <v>9</v>
      </c>
      <c r="Q98" s="120" t="s">
        <v>299</v>
      </c>
      <c r="R98" s="274">
        <v>0.12</v>
      </c>
      <c r="S98" s="118" t="s">
        <v>8</v>
      </c>
      <c r="T98" s="381">
        <f t="shared" si="8"/>
        <v>983860</v>
      </c>
    </row>
    <row r="99" spans="1:20" s="2" customFormat="1" ht="20.100000000000001" customHeight="1" x14ac:dyDescent="0.15">
      <c r="A99" s="248"/>
      <c r="B99" s="123"/>
      <c r="C99" s="114"/>
      <c r="D99" s="181"/>
      <c r="E99" s="116"/>
      <c r="F99" s="115"/>
      <c r="G99" s="108"/>
      <c r="H99" s="132" t="s">
        <v>301</v>
      </c>
      <c r="I99" s="124">
        <v>16480</v>
      </c>
      <c r="J99" s="123" t="s">
        <v>4</v>
      </c>
      <c r="K99" s="123" t="s">
        <v>5</v>
      </c>
      <c r="L99" s="125">
        <v>30</v>
      </c>
      <c r="M99" s="123" t="s">
        <v>10</v>
      </c>
      <c r="N99" s="125" t="s">
        <v>5</v>
      </c>
      <c r="O99" s="125">
        <v>6</v>
      </c>
      <c r="P99" s="125" t="s">
        <v>9</v>
      </c>
      <c r="Q99" s="120" t="s">
        <v>299</v>
      </c>
      <c r="R99" s="274">
        <v>0.08</v>
      </c>
      <c r="S99" s="118" t="s">
        <v>8</v>
      </c>
      <c r="T99" s="381">
        <f t="shared" si="8"/>
        <v>237310</v>
      </c>
    </row>
    <row r="100" spans="1:20" s="2" customFormat="1" ht="19.5" customHeight="1" thickBot="1" x14ac:dyDescent="0.2">
      <c r="A100" s="390"/>
      <c r="B100" s="189"/>
      <c r="C100" s="137"/>
      <c r="D100" s="208"/>
      <c r="E100" s="139"/>
      <c r="F100" s="138"/>
      <c r="G100" s="141"/>
      <c r="H100" s="391" t="s">
        <v>300</v>
      </c>
      <c r="I100" s="190">
        <v>11780</v>
      </c>
      <c r="J100" s="189" t="s">
        <v>4</v>
      </c>
      <c r="K100" s="189" t="s">
        <v>5</v>
      </c>
      <c r="L100" s="191">
        <v>50</v>
      </c>
      <c r="M100" s="189" t="s">
        <v>10</v>
      </c>
      <c r="N100" s="392"/>
      <c r="O100" s="191">
        <v>12</v>
      </c>
      <c r="P100" s="191" t="s">
        <v>9</v>
      </c>
      <c r="Q100" s="144" t="s">
        <v>299</v>
      </c>
      <c r="R100" s="393">
        <v>0.08</v>
      </c>
      <c r="S100" s="143" t="s">
        <v>8</v>
      </c>
      <c r="T100" s="394">
        <f>ROUNDDOWN(I100*L100*O100*R100,-1)</f>
        <v>565440</v>
      </c>
    </row>
    <row r="101" spans="1:20" s="2" customFormat="1" ht="19.5" customHeight="1" x14ac:dyDescent="0.15">
      <c r="A101" s="384"/>
      <c r="B101" s="335"/>
      <c r="C101" s="345"/>
      <c r="D101" s="369"/>
      <c r="E101" s="346"/>
      <c r="F101" s="161"/>
      <c r="G101" s="347"/>
      <c r="H101" s="128" t="s">
        <v>435</v>
      </c>
      <c r="I101" s="336">
        <v>5000000</v>
      </c>
      <c r="J101" s="335" t="s">
        <v>4</v>
      </c>
      <c r="K101" s="335" t="s">
        <v>5</v>
      </c>
      <c r="L101" s="337">
        <v>1</v>
      </c>
      <c r="M101" s="335" t="s">
        <v>13</v>
      </c>
      <c r="N101" s="337"/>
      <c r="O101" s="337"/>
      <c r="P101" s="337"/>
      <c r="Q101" s="337"/>
      <c r="R101" s="337"/>
      <c r="S101" s="359" t="s">
        <v>8</v>
      </c>
      <c r="T101" s="251">
        <f>I101*L101</f>
        <v>5000000</v>
      </c>
    </row>
    <row r="102" spans="1:20" s="2" customFormat="1" ht="20.100000000000001" customHeight="1" x14ac:dyDescent="0.15">
      <c r="A102" s="248"/>
      <c r="B102" s="123"/>
      <c r="C102" s="114"/>
      <c r="D102" s="181"/>
      <c r="E102" s="116"/>
      <c r="F102" s="115"/>
      <c r="G102" s="108"/>
      <c r="H102" s="128" t="s">
        <v>395</v>
      </c>
      <c r="I102" s="124">
        <v>1200</v>
      </c>
      <c r="J102" s="123" t="s">
        <v>4</v>
      </c>
      <c r="K102" s="123" t="s">
        <v>5</v>
      </c>
      <c r="L102" s="204">
        <v>130</v>
      </c>
      <c r="M102" s="123" t="s">
        <v>396</v>
      </c>
      <c r="N102" s="125" t="s">
        <v>5</v>
      </c>
      <c r="O102" s="125">
        <v>12</v>
      </c>
      <c r="P102" s="125" t="s">
        <v>392</v>
      </c>
      <c r="Q102" s="125"/>
      <c r="R102" s="125"/>
      <c r="S102" s="126" t="s">
        <v>8</v>
      </c>
      <c r="T102" s="251">
        <f>I102*L102*O102</f>
        <v>1872000</v>
      </c>
    </row>
    <row r="103" spans="1:20" s="2" customFormat="1" ht="20.100000000000001" customHeight="1" x14ac:dyDescent="0.15">
      <c r="A103" s="319"/>
      <c r="B103" s="154"/>
      <c r="C103" s="236"/>
      <c r="D103" s="200"/>
      <c r="E103" s="152"/>
      <c r="F103" s="245"/>
      <c r="G103" s="93"/>
      <c r="H103" s="165" t="s">
        <v>298</v>
      </c>
      <c r="I103" s="155">
        <v>1200000</v>
      </c>
      <c r="J103" s="154" t="s">
        <v>4</v>
      </c>
      <c r="K103" s="154" t="s">
        <v>5</v>
      </c>
      <c r="L103" s="156">
        <v>12</v>
      </c>
      <c r="M103" s="154" t="s">
        <v>9</v>
      </c>
      <c r="N103" s="156"/>
      <c r="O103" s="156"/>
      <c r="P103" s="156"/>
      <c r="Q103" s="156"/>
      <c r="R103" s="156"/>
      <c r="S103" s="154" t="s">
        <v>8</v>
      </c>
      <c r="T103" s="261">
        <f>I103*L103</f>
        <v>14400000</v>
      </c>
    </row>
    <row r="104" spans="1:20" s="2" customFormat="1" ht="20.100000000000001" customHeight="1" x14ac:dyDescent="0.15">
      <c r="A104" s="497" t="s">
        <v>238</v>
      </c>
      <c r="B104" s="498"/>
      <c r="C104" s="476"/>
      <c r="D104" s="200">
        <f>D105</f>
        <v>0</v>
      </c>
      <c r="E104" s="152">
        <f>E105</f>
        <v>0</v>
      </c>
      <c r="F104" s="320">
        <f>E104-D104</f>
        <v>0</v>
      </c>
      <c r="G104" s="93">
        <v>0</v>
      </c>
      <c r="H104" s="165"/>
      <c r="I104" s="155"/>
      <c r="J104" s="154"/>
      <c r="K104" s="154"/>
      <c r="L104" s="156"/>
      <c r="M104" s="154"/>
      <c r="N104" s="156"/>
      <c r="O104" s="156"/>
      <c r="P104" s="156"/>
      <c r="Q104" s="156"/>
      <c r="R104" s="156"/>
      <c r="S104" s="154"/>
      <c r="T104" s="261"/>
    </row>
    <row r="105" spans="1:20" s="2" customFormat="1" ht="20.100000000000001" customHeight="1" x14ac:dyDescent="0.15">
      <c r="A105" s="247"/>
      <c r="B105" s="496" t="s">
        <v>239</v>
      </c>
      <c r="C105" s="471"/>
      <c r="D105" s="158">
        <f>D106+D107</f>
        <v>0</v>
      </c>
      <c r="E105" s="106">
        <f>E106+E107</f>
        <v>0</v>
      </c>
      <c r="F105" s="283">
        <f>E105-D105</f>
        <v>0</v>
      </c>
      <c r="G105" s="100">
        <v>0</v>
      </c>
      <c r="H105" s="159"/>
      <c r="I105" s="110"/>
      <c r="J105" s="109"/>
      <c r="K105" s="109"/>
      <c r="L105" s="111"/>
      <c r="M105" s="109"/>
      <c r="N105" s="111"/>
      <c r="O105" s="111"/>
      <c r="P105" s="111"/>
      <c r="Q105" s="111"/>
      <c r="R105" s="111"/>
      <c r="S105" s="109"/>
      <c r="T105" s="259"/>
    </row>
    <row r="106" spans="1:20" s="2" customFormat="1" ht="20.100000000000001" customHeight="1" x14ac:dyDescent="0.15">
      <c r="A106" s="248"/>
      <c r="B106" s="104"/>
      <c r="C106" s="177" t="s">
        <v>240</v>
      </c>
      <c r="D106" s="205">
        <v>0</v>
      </c>
      <c r="E106" s="91">
        <v>0</v>
      </c>
      <c r="F106" s="283">
        <f>E106-D106</f>
        <v>0</v>
      </c>
      <c r="G106" s="100">
        <v>0</v>
      </c>
      <c r="H106" s="225"/>
      <c r="I106" s="95"/>
      <c r="J106" s="94"/>
      <c r="K106" s="94"/>
      <c r="L106" s="96"/>
      <c r="M106" s="94"/>
      <c r="N106" s="96"/>
      <c r="O106" s="96"/>
      <c r="P106" s="96"/>
      <c r="Q106" s="96"/>
      <c r="R106" s="96"/>
      <c r="S106" s="178"/>
      <c r="T106" s="246"/>
    </row>
    <row r="107" spans="1:20" s="2" customFormat="1" ht="20.100000000000001" customHeight="1" x14ac:dyDescent="0.15">
      <c r="A107" s="262"/>
      <c r="B107" s="269"/>
      <c r="C107" s="264" t="s">
        <v>241</v>
      </c>
      <c r="D107" s="265">
        <v>0</v>
      </c>
      <c r="E107" s="266">
        <v>0</v>
      </c>
      <c r="F107" s="289">
        <f>E107-D107</f>
        <v>0</v>
      </c>
      <c r="G107" s="268">
        <v>0</v>
      </c>
      <c r="H107" s="321"/>
      <c r="I107" s="270"/>
      <c r="J107" s="269"/>
      <c r="K107" s="269"/>
      <c r="L107" s="271"/>
      <c r="M107" s="269"/>
      <c r="N107" s="271"/>
      <c r="O107" s="271"/>
      <c r="P107" s="271"/>
      <c r="Q107" s="271"/>
      <c r="R107" s="271"/>
      <c r="S107" s="269"/>
      <c r="T107" s="322"/>
    </row>
    <row r="108" spans="1:20" s="2" customFormat="1" ht="20.100000000000001" customHeight="1" x14ac:dyDescent="0.15">
      <c r="A108" s="59"/>
      <c r="B108" s="59"/>
      <c r="C108" s="60"/>
      <c r="D108" s="61"/>
      <c r="E108" s="62"/>
      <c r="F108" s="61"/>
      <c r="G108" s="63"/>
      <c r="H108" s="59"/>
      <c r="I108" s="62"/>
      <c r="J108" s="59"/>
      <c r="K108" s="59"/>
      <c r="L108" s="64"/>
      <c r="M108" s="59"/>
      <c r="N108" s="64"/>
      <c r="O108" s="64"/>
      <c r="P108" s="64"/>
      <c r="Q108" s="64"/>
      <c r="R108" s="64"/>
      <c r="S108" s="59"/>
      <c r="T108" s="62"/>
    </row>
    <row r="109" spans="1:20" s="2" customFormat="1" ht="20.100000000000001" customHeight="1" x14ac:dyDescent="0.15">
      <c r="A109" s="59"/>
      <c r="B109" s="59"/>
      <c r="C109" s="60"/>
      <c r="D109" s="61"/>
      <c r="E109" s="62"/>
      <c r="F109" s="61"/>
      <c r="G109" s="63"/>
      <c r="H109" s="59"/>
      <c r="I109" s="62"/>
      <c r="J109" s="59"/>
      <c r="K109" s="59"/>
      <c r="L109" s="64"/>
      <c r="M109" s="59"/>
      <c r="N109" s="64"/>
      <c r="O109" s="64"/>
      <c r="P109" s="64"/>
      <c r="Q109" s="64"/>
      <c r="R109" s="64"/>
      <c r="S109" s="59"/>
      <c r="T109" s="62"/>
    </row>
    <row r="110" spans="1:20" s="2" customFormat="1" ht="20.100000000000001" customHeight="1" x14ac:dyDescent="0.15">
      <c r="A110" s="59"/>
      <c r="B110" s="59"/>
      <c r="C110" s="60"/>
      <c r="D110" s="61"/>
      <c r="E110" s="62"/>
      <c r="F110" s="61"/>
      <c r="G110" s="63"/>
      <c r="H110" s="59"/>
      <c r="I110" s="62"/>
      <c r="J110" s="59"/>
      <c r="K110" s="59"/>
      <c r="L110" s="64"/>
      <c r="M110" s="59"/>
      <c r="N110" s="64"/>
      <c r="O110" s="64"/>
      <c r="P110" s="64"/>
      <c r="Q110" s="64"/>
      <c r="R110" s="64"/>
      <c r="S110" s="59"/>
      <c r="T110" s="62"/>
    </row>
    <row r="111" spans="1:20" s="2" customFormat="1" ht="20.100000000000001" customHeight="1" x14ac:dyDescent="0.15">
      <c r="A111" s="59"/>
      <c r="B111" s="59"/>
      <c r="C111" s="60"/>
      <c r="D111" s="61"/>
      <c r="E111" s="62"/>
      <c r="F111" s="61"/>
      <c r="G111" s="63"/>
      <c r="H111" s="59"/>
      <c r="I111" s="62"/>
      <c r="J111" s="59"/>
      <c r="K111" s="59"/>
      <c r="L111" s="64"/>
      <c r="M111" s="59"/>
      <c r="N111" s="64"/>
      <c r="O111" s="64"/>
      <c r="P111" s="64"/>
      <c r="Q111" s="64"/>
      <c r="R111" s="64"/>
      <c r="S111" s="59"/>
      <c r="T111" s="62"/>
    </row>
    <row r="112" spans="1:20" s="2" customFormat="1" ht="20.100000000000001" customHeight="1" x14ac:dyDescent="0.15">
      <c r="A112" s="59"/>
      <c r="B112" s="59"/>
      <c r="C112" s="60"/>
      <c r="D112" s="61"/>
      <c r="E112" s="62"/>
      <c r="F112" s="61"/>
      <c r="G112" s="63"/>
      <c r="H112" s="59"/>
      <c r="I112" s="62"/>
      <c r="J112" s="59"/>
      <c r="K112" s="59"/>
      <c r="L112" s="64"/>
      <c r="M112" s="59"/>
      <c r="N112" s="64"/>
      <c r="O112" s="64"/>
      <c r="P112" s="64"/>
      <c r="Q112" s="64"/>
      <c r="R112" s="64"/>
      <c r="S112" s="59"/>
      <c r="T112" s="62"/>
    </row>
    <row r="113" spans="1:20" s="2" customFormat="1" ht="20.100000000000001" customHeight="1" x14ac:dyDescent="0.15">
      <c r="A113" s="59"/>
      <c r="B113" s="59"/>
      <c r="C113" s="60"/>
      <c r="D113" s="61"/>
      <c r="E113" s="62"/>
      <c r="F113" s="61"/>
      <c r="G113" s="63"/>
      <c r="H113" s="59"/>
      <c r="I113" s="62"/>
      <c r="J113" s="59"/>
      <c r="K113" s="59"/>
      <c r="L113" s="64"/>
      <c r="M113" s="59"/>
      <c r="N113" s="64"/>
      <c r="O113" s="64"/>
      <c r="P113" s="64"/>
      <c r="Q113" s="64"/>
      <c r="R113" s="64"/>
      <c r="S113" s="59"/>
      <c r="T113" s="62"/>
    </row>
    <row r="114" spans="1:20" s="2" customFormat="1" ht="20.100000000000001" customHeight="1" x14ac:dyDescent="0.15">
      <c r="A114" s="59"/>
      <c r="B114" s="59"/>
      <c r="C114" s="60"/>
      <c r="D114" s="61"/>
      <c r="E114" s="62"/>
      <c r="F114" s="61"/>
      <c r="G114" s="63"/>
      <c r="H114" s="59"/>
      <c r="I114" s="62"/>
      <c r="J114" s="59"/>
      <c r="K114" s="59"/>
      <c r="L114" s="64"/>
      <c r="M114" s="59"/>
      <c r="N114" s="64"/>
      <c r="O114" s="64"/>
      <c r="P114" s="64"/>
      <c r="Q114" s="64"/>
      <c r="R114" s="64"/>
      <c r="S114" s="59"/>
      <c r="T114" s="62"/>
    </row>
    <row r="115" spans="1:20" s="2" customFormat="1" ht="20.100000000000001" customHeight="1" x14ac:dyDescent="0.15">
      <c r="A115" s="59"/>
      <c r="B115" s="59"/>
      <c r="C115" s="60"/>
      <c r="D115" s="61"/>
      <c r="E115" s="62"/>
      <c r="F115" s="61"/>
      <c r="G115" s="63"/>
      <c r="H115" s="59"/>
      <c r="I115" s="62"/>
      <c r="J115" s="59"/>
      <c r="K115" s="59"/>
      <c r="L115" s="64"/>
      <c r="M115" s="59"/>
      <c r="N115" s="64"/>
      <c r="O115" s="64"/>
      <c r="P115" s="64"/>
      <c r="Q115" s="64"/>
      <c r="R115" s="64"/>
      <c r="S115" s="59"/>
      <c r="T115" s="62"/>
    </row>
    <row r="116" spans="1:20" s="2" customFormat="1" ht="20.100000000000001" customHeight="1" x14ac:dyDescent="0.15">
      <c r="A116" s="59"/>
      <c r="B116" s="59"/>
      <c r="C116" s="60"/>
      <c r="D116" s="61"/>
      <c r="E116" s="62"/>
      <c r="F116" s="61"/>
      <c r="G116" s="63"/>
      <c r="H116" s="59"/>
      <c r="I116" s="62"/>
      <c r="J116" s="59"/>
      <c r="K116" s="59"/>
      <c r="L116" s="64"/>
      <c r="M116" s="59"/>
      <c r="N116" s="64"/>
      <c r="O116" s="64"/>
      <c r="P116" s="64"/>
      <c r="Q116" s="64"/>
      <c r="R116" s="64"/>
      <c r="S116" s="59"/>
      <c r="T116" s="62"/>
    </row>
  </sheetData>
  <mergeCells count="21"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26:C26"/>
    <mergeCell ref="B27:C27"/>
    <mergeCell ref="B85:C85"/>
    <mergeCell ref="A104:C104"/>
    <mergeCell ref="B105:C105"/>
    <mergeCell ref="A29:C29"/>
    <mergeCell ref="B30:C30"/>
    <mergeCell ref="A32:C32"/>
    <mergeCell ref="B33:C33"/>
    <mergeCell ref="A84:C84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&amp;R무량수전노인전문요양원(2023.12.04)</oddFooter>
  </headerFooter>
  <rowBreaks count="4" manualBreakCount="4">
    <brk id="28" max="16383" man="1"/>
    <brk id="47" max="19" man="1"/>
    <brk id="74" max="19" man="1"/>
    <brk id="100" max="19" man="1"/>
  </rowBreaks>
  <ignoredErrors>
    <ignoredError sqref="T102 G47 E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32"/>
  <sheetViews>
    <sheetView view="pageBreakPreview" zoomScale="115" zoomScaleNormal="130" zoomScaleSheetLayoutView="115" workbookViewId="0">
      <pane ySplit="5" topLeftCell="A141" activePane="bottomLeft" state="frozen"/>
      <selection pane="bottomLeft" activeCell="E56" sqref="E56"/>
    </sheetView>
  </sheetViews>
  <sheetFormatPr defaultColWidth="8.88671875" defaultRowHeight="13.5" x14ac:dyDescent="0.15"/>
  <cols>
    <col min="1" max="1" width="3.21875" style="68" customWidth="1"/>
    <col min="2" max="2" width="3.5546875" style="68" customWidth="1"/>
    <col min="3" max="3" width="20.88671875" style="69" customWidth="1"/>
    <col min="4" max="5" width="11.88671875" style="68" customWidth="1"/>
    <col min="6" max="6" width="12.6640625" style="68" customWidth="1"/>
    <col min="7" max="7" width="8.77734375" style="71" customWidth="1"/>
    <col min="8" max="8" width="26.77734375" style="68" customWidth="1"/>
    <col min="9" max="9" width="11" style="68" customWidth="1"/>
    <col min="10" max="10" width="2" style="68" customWidth="1"/>
    <col min="11" max="11" width="1.88671875" style="68" customWidth="1"/>
    <col min="12" max="12" width="5.109375" style="72" customWidth="1"/>
    <col min="13" max="13" width="1.88671875" style="68" customWidth="1"/>
    <col min="14" max="14" width="3" style="72" customWidth="1"/>
    <col min="15" max="15" width="4" style="72" customWidth="1"/>
    <col min="16" max="16" width="2.109375" style="72" customWidth="1"/>
    <col min="17" max="17" width="1.44140625" style="68" customWidth="1"/>
    <col min="18" max="18" width="11.109375" style="68" customWidth="1"/>
    <col min="19" max="19" width="10.5546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89" t="s">
        <v>433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395"/>
    </row>
    <row r="2" spans="1:20" s="2" customFormat="1" ht="19.5" customHeight="1" thickBot="1" x14ac:dyDescent="0.2">
      <c r="A2" s="58" t="s">
        <v>14</v>
      </c>
      <c r="B2" s="59"/>
      <c r="C2" s="60"/>
      <c r="D2" s="61"/>
      <c r="E2" s="62"/>
      <c r="F2" s="61"/>
      <c r="G2" s="63"/>
      <c r="H2" s="59"/>
      <c r="I2" s="62"/>
      <c r="J2" s="59"/>
      <c r="K2" s="59"/>
      <c r="L2" s="64"/>
      <c r="M2" s="59"/>
      <c r="N2" s="64"/>
      <c r="O2" s="64"/>
      <c r="P2" s="64"/>
      <c r="Q2" s="59"/>
      <c r="R2" s="61" t="s">
        <v>15</v>
      </c>
    </row>
    <row r="3" spans="1:20" s="2" customFormat="1" ht="18.95" customHeight="1" x14ac:dyDescent="0.15">
      <c r="A3" s="490" t="s">
        <v>0</v>
      </c>
      <c r="B3" s="484" t="s">
        <v>1</v>
      </c>
      <c r="C3" s="492" t="s">
        <v>2</v>
      </c>
      <c r="D3" s="494" t="s">
        <v>428</v>
      </c>
      <c r="E3" s="494" t="s">
        <v>430</v>
      </c>
      <c r="F3" s="481" t="s">
        <v>212</v>
      </c>
      <c r="G3" s="482"/>
      <c r="H3" s="483" t="s">
        <v>3</v>
      </c>
      <c r="I3" s="484"/>
      <c r="J3" s="484"/>
      <c r="K3" s="484"/>
      <c r="L3" s="484"/>
      <c r="M3" s="484"/>
      <c r="N3" s="484"/>
      <c r="O3" s="484"/>
      <c r="P3" s="484"/>
      <c r="Q3" s="484"/>
      <c r="R3" s="485"/>
    </row>
    <row r="4" spans="1:20" s="2" customFormat="1" ht="18.95" customHeight="1" x14ac:dyDescent="0.15">
      <c r="A4" s="491"/>
      <c r="B4" s="487"/>
      <c r="C4" s="493"/>
      <c r="D4" s="495"/>
      <c r="E4" s="495"/>
      <c r="F4" s="82" t="s">
        <v>218</v>
      </c>
      <c r="G4" s="83" t="s">
        <v>219</v>
      </c>
      <c r="H4" s="486"/>
      <c r="I4" s="487"/>
      <c r="J4" s="487"/>
      <c r="K4" s="487"/>
      <c r="L4" s="487"/>
      <c r="M4" s="487"/>
      <c r="N4" s="487"/>
      <c r="O4" s="487"/>
      <c r="P4" s="487"/>
      <c r="Q4" s="487"/>
      <c r="R4" s="488"/>
      <c r="T4" s="4"/>
    </row>
    <row r="5" spans="1:20" s="2" customFormat="1" ht="20.100000000000001" customHeight="1" x14ac:dyDescent="0.15">
      <c r="A5" s="478" t="s">
        <v>16</v>
      </c>
      <c r="B5" s="479"/>
      <c r="C5" s="480"/>
      <c r="D5" s="327">
        <f>D6+D125+D137+D168+D171+D174+D178+D183+D187+D191</f>
        <v>4849805000</v>
      </c>
      <c r="E5" s="328">
        <f>E6+E125+E137+E168+E171+E174+E178+E183+E187+E191</f>
        <v>4912184000.333334</v>
      </c>
      <c r="F5" s="329">
        <f>E5-D5</f>
        <v>62379000.333333969</v>
      </c>
      <c r="G5" s="330">
        <f>F5/E5*100</f>
        <v>1.269883219543507</v>
      </c>
      <c r="H5" s="86"/>
      <c r="I5" s="86"/>
      <c r="J5" s="87"/>
      <c r="K5" s="87"/>
      <c r="L5" s="88"/>
      <c r="M5" s="87"/>
      <c r="N5" s="88"/>
      <c r="O5" s="88"/>
      <c r="P5" s="88"/>
      <c r="Q5" s="87"/>
      <c r="R5" s="89"/>
      <c r="S5" s="4">
        <f>'예산내역(세입)'!E5-'예산내역(세출)'!E5</f>
        <v>-0.33333396911621094</v>
      </c>
      <c r="T5" s="57"/>
    </row>
    <row r="6" spans="1:20" s="2" customFormat="1" ht="20.100000000000001" customHeight="1" x14ac:dyDescent="0.15">
      <c r="A6" s="469" t="s">
        <v>17</v>
      </c>
      <c r="B6" s="470"/>
      <c r="C6" s="471"/>
      <c r="D6" s="90">
        <f>D7+D52+D57</f>
        <v>3982674781</v>
      </c>
      <c r="E6" s="91">
        <f>E7+E52+E57</f>
        <v>4030493581.3333335</v>
      </c>
      <c r="F6" s="92">
        <f>E6-D6</f>
        <v>47818800.333333492</v>
      </c>
      <c r="G6" s="93">
        <f>F6/E6*100</f>
        <v>1.1864254183358478</v>
      </c>
      <c r="H6" s="94"/>
      <c r="I6" s="95"/>
      <c r="J6" s="94"/>
      <c r="K6" s="94"/>
      <c r="L6" s="96"/>
      <c r="M6" s="94"/>
      <c r="N6" s="96"/>
      <c r="O6" s="96"/>
      <c r="P6" s="96"/>
      <c r="Q6" s="94"/>
      <c r="R6" s="97"/>
    </row>
    <row r="7" spans="1:20" s="2" customFormat="1" ht="20.100000000000001" customHeight="1" x14ac:dyDescent="0.15">
      <c r="A7" s="98"/>
      <c r="B7" s="99" t="s">
        <v>18</v>
      </c>
      <c r="C7" s="99"/>
      <c r="D7" s="90">
        <f>D8+D14+D34+D36++D40</f>
        <v>3725049491</v>
      </c>
      <c r="E7" s="91">
        <f>E8+E14+E34+E36+E40</f>
        <v>3725049491.3333335</v>
      </c>
      <c r="F7" s="92">
        <f>E7-D7</f>
        <v>0.33333349227905273</v>
      </c>
      <c r="G7" s="100">
        <f>F7/E7*100</f>
        <v>8.9484312370770759E-9</v>
      </c>
      <c r="H7" s="101"/>
      <c r="I7" s="95"/>
      <c r="J7" s="94"/>
      <c r="K7" s="94"/>
      <c r="L7" s="96"/>
      <c r="M7" s="94"/>
      <c r="N7" s="96"/>
      <c r="O7" s="96"/>
      <c r="P7" s="96"/>
      <c r="Q7" s="94"/>
      <c r="R7" s="97"/>
    </row>
    <row r="8" spans="1:20" s="2" customFormat="1" ht="20.100000000000001" customHeight="1" x14ac:dyDescent="0.15">
      <c r="A8" s="102"/>
      <c r="B8" s="103"/>
      <c r="C8" s="104" t="s">
        <v>19</v>
      </c>
      <c r="D8" s="105">
        <v>2463144120</v>
      </c>
      <c r="E8" s="106">
        <f>R8+R11</f>
        <v>2463144120</v>
      </c>
      <c r="F8" s="107">
        <f>E8-D8</f>
        <v>0</v>
      </c>
      <c r="G8" s="108">
        <f>F8/E8*100</f>
        <v>0</v>
      </c>
      <c r="H8" s="109" t="s">
        <v>297</v>
      </c>
      <c r="I8" s="110"/>
      <c r="J8" s="109"/>
      <c r="K8" s="109"/>
      <c r="L8" s="111"/>
      <c r="M8" s="109"/>
      <c r="N8" s="111"/>
      <c r="O8" s="111"/>
      <c r="P8" s="111"/>
      <c r="Q8" s="112" t="s">
        <v>8</v>
      </c>
      <c r="R8" s="113">
        <f>R9+R10</f>
        <v>2010217560</v>
      </c>
    </row>
    <row r="9" spans="1:20" s="2" customFormat="1" ht="20.100000000000001" customHeight="1" x14ac:dyDescent="0.15">
      <c r="A9" s="102"/>
      <c r="B9" s="325"/>
      <c r="C9" s="114"/>
      <c r="D9" s="115"/>
      <c r="E9" s="116"/>
      <c r="F9" s="117"/>
      <c r="G9" s="108"/>
      <c r="H9" s="118" t="s">
        <v>294</v>
      </c>
      <c r="I9" s="119" t="s">
        <v>220</v>
      </c>
      <c r="J9" s="118"/>
      <c r="K9" s="118"/>
      <c r="L9" s="120"/>
      <c r="M9" s="118"/>
      <c r="N9" s="120"/>
      <c r="O9" s="120"/>
      <c r="P9" s="120"/>
      <c r="Q9" s="121" t="s">
        <v>8</v>
      </c>
      <c r="R9" s="122">
        <v>2008777560</v>
      </c>
    </row>
    <row r="10" spans="1:20" s="2" customFormat="1" ht="20.100000000000001" customHeight="1" x14ac:dyDescent="0.15">
      <c r="A10" s="102"/>
      <c r="B10" s="325"/>
      <c r="C10" s="114"/>
      <c r="D10" s="115"/>
      <c r="E10" s="116"/>
      <c r="F10" s="117"/>
      <c r="G10" s="108"/>
      <c r="H10" s="118" t="s">
        <v>296</v>
      </c>
      <c r="I10" s="119" t="s">
        <v>220</v>
      </c>
      <c r="J10" s="118"/>
      <c r="K10" s="118"/>
      <c r="L10" s="120"/>
      <c r="M10" s="118"/>
      <c r="N10" s="120"/>
      <c r="O10" s="120"/>
      <c r="P10" s="120"/>
      <c r="Q10" s="121" t="s">
        <v>8</v>
      </c>
      <c r="R10" s="122">
        <v>1440000</v>
      </c>
    </row>
    <row r="11" spans="1:20" s="2" customFormat="1" ht="20.100000000000001" customHeight="1" x14ac:dyDescent="0.15">
      <c r="A11" s="102"/>
      <c r="B11" s="325"/>
      <c r="C11" s="114"/>
      <c r="D11" s="115"/>
      <c r="E11" s="116"/>
      <c r="F11" s="117"/>
      <c r="G11" s="108"/>
      <c r="H11" s="123" t="s">
        <v>295</v>
      </c>
      <c r="I11" s="124"/>
      <c r="J11" s="123"/>
      <c r="K11" s="123"/>
      <c r="L11" s="125"/>
      <c r="M11" s="123"/>
      <c r="N11" s="125"/>
      <c r="O11" s="125"/>
      <c r="P11" s="125"/>
      <c r="Q11" s="126" t="s">
        <v>8</v>
      </c>
      <c r="R11" s="127">
        <f>R12+R13</f>
        <v>452926560</v>
      </c>
    </row>
    <row r="12" spans="1:20" s="2" customFormat="1" ht="20.100000000000001" customHeight="1" x14ac:dyDescent="0.15">
      <c r="A12" s="102"/>
      <c r="B12" s="325"/>
      <c r="C12" s="114"/>
      <c r="D12" s="115"/>
      <c r="E12" s="116"/>
      <c r="F12" s="117"/>
      <c r="G12" s="108"/>
      <c r="H12" s="118" t="s">
        <v>294</v>
      </c>
      <c r="I12" s="119" t="s">
        <v>220</v>
      </c>
      <c r="J12" s="118"/>
      <c r="K12" s="118"/>
      <c r="L12" s="120"/>
      <c r="M12" s="118"/>
      <c r="N12" s="120"/>
      <c r="O12" s="120"/>
      <c r="P12" s="120"/>
      <c r="Q12" s="121" t="s">
        <v>8</v>
      </c>
      <c r="R12" s="122">
        <v>446926560</v>
      </c>
    </row>
    <row r="13" spans="1:20" s="2" customFormat="1" ht="20.100000000000001" customHeight="1" x14ac:dyDescent="0.15">
      <c r="A13" s="102"/>
      <c r="B13" s="325"/>
      <c r="C13" s="114"/>
      <c r="D13" s="115"/>
      <c r="E13" s="116"/>
      <c r="F13" s="117"/>
      <c r="G13" s="93"/>
      <c r="H13" s="118" t="s">
        <v>293</v>
      </c>
      <c r="I13" s="119" t="s">
        <v>220</v>
      </c>
      <c r="J13" s="118"/>
      <c r="K13" s="118"/>
      <c r="L13" s="120"/>
      <c r="M13" s="118"/>
      <c r="N13" s="120"/>
      <c r="O13" s="120"/>
      <c r="P13" s="120"/>
      <c r="Q13" s="121" t="s">
        <v>8</v>
      </c>
      <c r="R13" s="122">
        <v>6000000</v>
      </c>
    </row>
    <row r="14" spans="1:20" s="2" customFormat="1" ht="20.100000000000001" customHeight="1" x14ac:dyDescent="0.15">
      <c r="A14" s="102"/>
      <c r="B14" s="128"/>
      <c r="C14" s="104" t="s">
        <v>236</v>
      </c>
      <c r="D14" s="105">
        <v>640222050</v>
      </c>
      <c r="E14" s="106">
        <f>R14+R24</f>
        <v>640222050</v>
      </c>
      <c r="F14" s="129">
        <f>E14-D14</f>
        <v>0</v>
      </c>
      <c r="G14" s="130">
        <f>F14/E14*100</f>
        <v>0</v>
      </c>
      <c r="H14" s="109" t="s">
        <v>292</v>
      </c>
      <c r="I14" s="110"/>
      <c r="J14" s="109"/>
      <c r="K14" s="109"/>
      <c r="L14" s="111"/>
      <c r="M14" s="109"/>
      <c r="N14" s="111"/>
      <c r="O14" s="111"/>
      <c r="P14" s="111"/>
      <c r="Q14" s="112" t="s">
        <v>8</v>
      </c>
      <c r="R14" s="113">
        <f>R15+R16+R18+R19+R20+R21+R22+R23+R17</f>
        <v>558014570</v>
      </c>
    </row>
    <row r="15" spans="1:20" s="2" customFormat="1" ht="20.100000000000001" customHeight="1" x14ac:dyDescent="0.15">
      <c r="A15" s="102"/>
      <c r="B15" s="128"/>
      <c r="C15" s="114"/>
      <c r="D15" s="115"/>
      <c r="E15" s="116"/>
      <c r="F15" s="131"/>
      <c r="G15" s="108"/>
      <c r="H15" s="118" t="s">
        <v>290</v>
      </c>
      <c r="I15" s="119" t="s">
        <v>220</v>
      </c>
      <c r="J15" s="118"/>
      <c r="K15" s="118"/>
      <c r="L15" s="120"/>
      <c r="M15" s="118"/>
      <c r="N15" s="120"/>
      <c r="O15" s="120"/>
      <c r="P15" s="120"/>
      <c r="Q15" s="121" t="s">
        <v>8</v>
      </c>
      <c r="R15" s="122">
        <v>217786440</v>
      </c>
    </row>
    <row r="16" spans="1:20" s="2" customFormat="1" ht="20.100000000000001" customHeight="1" x14ac:dyDescent="0.15">
      <c r="A16" s="102"/>
      <c r="B16" s="128"/>
      <c r="C16" s="114"/>
      <c r="D16" s="115"/>
      <c r="E16" s="116"/>
      <c r="F16" s="131"/>
      <c r="G16" s="108"/>
      <c r="H16" s="132" t="s">
        <v>289</v>
      </c>
      <c r="I16" s="119" t="s">
        <v>220</v>
      </c>
      <c r="J16" s="118"/>
      <c r="K16" s="118"/>
      <c r="L16" s="120"/>
      <c r="M16" s="118"/>
      <c r="N16" s="120"/>
      <c r="O16" s="120"/>
      <c r="P16" s="120"/>
      <c r="Q16" s="121" t="s">
        <v>8</v>
      </c>
      <c r="R16" s="122">
        <v>96412680</v>
      </c>
    </row>
    <row r="17" spans="1:20" s="2" customFormat="1" ht="20.100000000000001" customHeight="1" x14ac:dyDescent="0.15">
      <c r="A17" s="102"/>
      <c r="B17" s="128"/>
      <c r="C17" s="114"/>
      <c r="D17" s="115"/>
      <c r="E17" s="116"/>
      <c r="F17" s="131"/>
      <c r="G17" s="108"/>
      <c r="H17" s="132" t="s">
        <v>287</v>
      </c>
      <c r="I17" s="119" t="s">
        <v>220</v>
      </c>
      <c r="J17" s="118"/>
      <c r="K17" s="118"/>
      <c r="L17" s="120"/>
      <c r="M17" s="118"/>
      <c r="N17" s="120"/>
      <c r="O17" s="120"/>
      <c r="P17" s="120"/>
      <c r="Q17" s="121" t="s">
        <v>8</v>
      </c>
      <c r="R17" s="122">
        <v>37960000</v>
      </c>
    </row>
    <row r="18" spans="1:20" s="2" customFormat="1" ht="20.100000000000001" customHeight="1" x14ac:dyDescent="0.15">
      <c r="A18" s="102"/>
      <c r="B18" s="128"/>
      <c r="C18" s="114"/>
      <c r="D18" s="115"/>
      <c r="E18" s="116"/>
      <c r="F18" s="131"/>
      <c r="G18" s="108"/>
      <c r="H18" s="132" t="s">
        <v>339</v>
      </c>
      <c r="I18" s="119" t="s">
        <v>220</v>
      </c>
      <c r="J18" s="118"/>
      <c r="K18" s="118"/>
      <c r="L18" s="120"/>
      <c r="M18" s="118"/>
      <c r="N18" s="120"/>
      <c r="O18" s="120"/>
      <c r="P18" s="120"/>
      <c r="Q18" s="121" t="s">
        <v>8</v>
      </c>
      <c r="R18" s="122">
        <v>5751170</v>
      </c>
    </row>
    <row r="19" spans="1:20" s="2" customFormat="1" ht="20.100000000000001" customHeight="1" x14ac:dyDescent="0.15">
      <c r="A19" s="102"/>
      <c r="B19" s="128"/>
      <c r="C19" s="114"/>
      <c r="D19" s="115"/>
      <c r="E19" s="116"/>
      <c r="F19" s="131"/>
      <c r="G19" s="108"/>
      <c r="H19" s="132" t="s">
        <v>342</v>
      </c>
      <c r="I19" s="119" t="s">
        <v>220</v>
      </c>
      <c r="J19" s="118"/>
      <c r="K19" s="118"/>
      <c r="L19" s="120"/>
      <c r="M19" s="118"/>
      <c r="N19" s="120"/>
      <c r="O19" s="120"/>
      <c r="P19" s="120"/>
      <c r="Q19" s="121" t="s">
        <v>8</v>
      </c>
      <c r="R19" s="122">
        <v>43923650</v>
      </c>
    </row>
    <row r="20" spans="1:20" s="2" customFormat="1" ht="20.100000000000001" customHeight="1" x14ac:dyDescent="0.15">
      <c r="A20" s="102"/>
      <c r="B20" s="128"/>
      <c r="C20" s="114"/>
      <c r="D20" s="115"/>
      <c r="E20" s="116"/>
      <c r="F20" s="131"/>
      <c r="G20" s="108"/>
      <c r="H20" s="118" t="s">
        <v>286</v>
      </c>
      <c r="I20" s="119">
        <v>32060680</v>
      </c>
      <c r="J20" s="118" t="s">
        <v>4</v>
      </c>
      <c r="K20" s="118" t="s">
        <v>5</v>
      </c>
      <c r="L20" s="120">
        <v>1</v>
      </c>
      <c r="M20" s="118" t="s">
        <v>12</v>
      </c>
      <c r="N20" s="133" t="s">
        <v>285</v>
      </c>
      <c r="O20" s="134" t="s">
        <v>284</v>
      </c>
      <c r="P20" s="120"/>
      <c r="Q20" s="121" t="s">
        <v>8</v>
      </c>
      <c r="R20" s="122">
        <f>I20*L20</f>
        <v>32060680</v>
      </c>
    </row>
    <row r="21" spans="1:20" s="2" customFormat="1" ht="20.100000000000001" customHeight="1" x14ac:dyDescent="0.15">
      <c r="A21" s="102"/>
      <c r="B21" s="128"/>
      <c r="C21" s="114"/>
      <c r="D21" s="115"/>
      <c r="E21" s="116"/>
      <c r="F21" s="131"/>
      <c r="G21" s="108"/>
      <c r="H21" s="132" t="s">
        <v>344</v>
      </c>
      <c r="I21" s="119">
        <v>96850380</v>
      </c>
      <c r="J21" s="118" t="s">
        <v>4</v>
      </c>
      <c r="K21" s="118" t="s">
        <v>5</v>
      </c>
      <c r="L21" s="120">
        <v>1</v>
      </c>
      <c r="M21" s="118" t="s">
        <v>12</v>
      </c>
      <c r="N21" s="133" t="s">
        <v>141</v>
      </c>
      <c r="O21" s="134" t="s">
        <v>142</v>
      </c>
      <c r="P21" s="120"/>
      <c r="Q21" s="118" t="s">
        <v>8</v>
      </c>
      <c r="R21" s="122">
        <f t="shared" ref="R21:R23" si="0">I21*L21</f>
        <v>96850380</v>
      </c>
    </row>
    <row r="22" spans="1:20" s="2" customFormat="1" ht="19.5" customHeight="1" x14ac:dyDescent="0.15">
      <c r="A22" s="102"/>
      <c r="B22" s="128"/>
      <c r="C22" s="114"/>
      <c r="D22" s="115"/>
      <c r="E22" s="116"/>
      <c r="F22" s="131"/>
      <c r="G22" s="108"/>
      <c r="H22" s="132" t="s">
        <v>343</v>
      </c>
      <c r="I22" s="119">
        <v>19369570</v>
      </c>
      <c r="J22" s="118" t="s">
        <v>4</v>
      </c>
      <c r="K22" s="118" t="s">
        <v>5</v>
      </c>
      <c r="L22" s="120">
        <v>1</v>
      </c>
      <c r="M22" s="118" t="s">
        <v>10</v>
      </c>
      <c r="N22" s="133" t="s">
        <v>282</v>
      </c>
      <c r="O22" s="134" t="s">
        <v>142</v>
      </c>
      <c r="P22" s="120"/>
      <c r="Q22" s="121" t="s">
        <v>8</v>
      </c>
      <c r="R22" s="122">
        <f t="shared" si="0"/>
        <v>19369570</v>
      </c>
    </row>
    <row r="23" spans="1:20" s="2" customFormat="1" ht="20.100000000000001" customHeight="1" x14ac:dyDescent="0.15">
      <c r="A23" s="102"/>
      <c r="B23" s="128"/>
      <c r="C23" s="114"/>
      <c r="D23" s="115"/>
      <c r="E23" s="116"/>
      <c r="F23" s="131"/>
      <c r="G23" s="108"/>
      <c r="H23" s="132" t="s">
        <v>283</v>
      </c>
      <c r="I23" s="119">
        <v>7900000</v>
      </c>
      <c r="J23" s="118" t="s">
        <v>4</v>
      </c>
      <c r="K23" s="118" t="s">
        <v>5</v>
      </c>
      <c r="L23" s="120">
        <v>1</v>
      </c>
      <c r="M23" s="118" t="s">
        <v>10</v>
      </c>
      <c r="N23" s="133" t="s">
        <v>282</v>
      </c>
      <c r="O23" s="134" t="s">
        <v>142</v>
      </c>
      <c r="P23" s="120"/>
      <c r="Q23" s="121" t="s">
        <v>8</v>
      </c>
      <c r="R23" s="122">
        <f t="shared" si="0"/>
        <v>7900000</v>
      </c>
    </row>
    <row r="24" spans="1:20" s="2" customFormat="1" ht="20.100000000000001" customHeight="1" x14ac:dyDescent="0.15">
      <c r="A24" s="102"/>
      <c r="B24" s="128"/>
      <c r="C24" s="114"/>
      <c r="D24" s="115"/>
      <c r="E24" s="116"/>
      <c r="F24" s="131"/>
      <c r="G24" s="108"/>
      <c r="H24" s="128" t="s">
        <v>291</v>
      </c>
      <c r="I24" s="124"/>
      <c r="J24" s="123"/>
      <c r="K24" s="123"/>
      <c r="L24" s="125"/>
      <c r="M24" s="125"/>
      <c r="N24" s="125"/>
      <c r="O24" s="125"/>
      <c r="P24" s="125"/>
      <c r="Q24" s="126" t="s">
        <v>8</v>
      </c>
      <c r="R24" s="127">
        <f>R25+R26+R28+R29+R30+R31+R32+R33+R27</f>
        <v>82207480</v>
      </c>
    </row>
    <row r="25" spans="1:20" s="2" customFormat="1" ht="20.100000000000001" customHeight="1" x14ac:dyDescent="0.15">
      <c r="A25" s="102"/>
      <c r="B25" s="128"/>
      <c r="C25" s="114"/>
      <c r="D25" s="115"/>
      <c r="E25" s="116"/>
      <c r="F25" s="131"/>
      <c r="G25" s="108"/>
      <c r="H25" s="118" t="s">
        <v>290</v>
      </c>
      <c r="I25" s="119" t="s">
        <v>220</v>
      </c>
      <c r="J25" s="118"/>
      <c r="K25" s="118"/>
      <c r="L25" s="120"/>
      <c r="M25" s="118"/>
      <c r="N25" s="120"/>
      <c r="O25" s="120"/>
      <c r="P25" s="120"/>
      <c r="Q25" s="121" t="s">
        <v>8</v>
      </c>
      <c r="R25" s="122">
        <v>32067840</v>
      </c>
    </row>
    <row r="26" spans="1:20" s="2" customFormat="1" ht="20.100000000000001" customHeight="1" x14ac:dyDescent="0.15">
      <c r="A26" s="102"/>
      <c r="B26" s="128"/>
      <c r="C26" s="114"/>
      <c r="D26" s="115"/>
      <c r="E26" s="116"/>
      <c r="F26" s="131"/>
      <c r="G26" s="108"/>
      <c r="H26" s="132" t="s">
        <v>289</v>
      </c>
      <c r="I26" s="119" t="s">
        <v>220</v>
      </c>
      <c r="J26" s="118"/>
      <c r="K26" s="118"/>
      <c r="L26" s="120"/>
      <c r="M26" s="118"/>
      <c r="N26" s="120"/>
      <c r="O26" s="120"/>
      <c r="P26" s="120"/>
      <c r="Q26" s="121" t="s">
        <v>8</v>
      </c>
      <c r="R26" s="122">
        <v>2139480</v>
      </c>
    </row>
    <row r="27" spans="1:20" s="2" customFormat="1" ht="20.100000000000001" customHeight="1" x14ac:dyDescent="0.15">
      <c r="A27" s="102"/>
      <c r="B27" s="128"/>
      <c r="C27" s="114"/>
      <c r="D27" s="115"/>
      <c r="E27" s="116"/>
      <c r="F27" s="131"/>
      <c r="G27" s="108"/>
      <c r="H27" s="132" t="s">
        <v>287</v>
      </c>
      <c r="I27" s="119" t="s">
        <v>220</v>
      </c>
      <c r="J27" s="118"/>
      <c r="K27" s="118"/>
      <c r="L27" s="120"/>
      <c r="M27" s="118"/>
      <c r="N27" s="120"/>
      <c r="O27" s="120"/>
      <c r="P27" s="120"/>
      <c r="Q27" s="121" t="s">
        <v>8</v>
      </c>
      <c r="R27" s="122">
        <v>8940000</v>
      </c>
    </row>
    <row r="28" spans="1:20" s="2" customFormat="1" ht="20.100000000000001" customHeight="1" thickBot="1" x14ac:dyDescent="0.2">
      <c r="A28" s="135"/>
      <c r="B28" s="136"/>
      <c r="C28" s="137"/>
      <c r="D28" s="138"/>
      <c r="E28" s="139"/>
      <c r="F28" s="140"/>
      <c r="G28" s="141"/>
      <c r="H28" s="391" t="s">
        <v>288</v>
      </c>
      <c r="I28" s="142" t="s">
        <v>220</v>
      </c>
      <c r="J28" s="143"/>
      <c r="K28" s="143"/>
      <c r="L28" s="144"/>
      <c r="M28" s="143"/>
      <c r="N28" s="144"/>
      <c r="O28" s="144"/>
      <c r="P28" s="144"/>
      <c r="Q28" s="145" t="s">
        <v>8</v>
      </c>
      <c r="R28" s="146">
        <v>789120</v>
      </c>
    </row>
    <row r="29" spans="1:20" s="2" customFormat="1" ht="20.100000000000001" customHeight="1" x14ac:dyDescent="0.15">
      <c r="A29" s="102"/>
      <c r="B29" s="128"/>
      <c r="C29" s="345"/>
      <c r="D29" s="161"/>
      <c r="E29" s="346"/>
      <c r="F29" s="163"/>
      <c r="G29" s="347"/>
      <c r="H29" s="132" t="s">
        <v>342</v>
      </c>
      <c r="I29" s="348" t="s">
        <v>220</v>
      </c>
      <c r="J29" s="349"/>
      <c r="K29" s="349"/>
      <c r="L29" s="350"/>
      <c r="M29" s="349"/>
      <c r="N29" s="350"/>
      <c r="O29" s="350"/>
      <c r="P29" s="350"/>
      <c r="Q29" s="351" t="s">
        <v>8</v>
      </c>
      <c r="R29" s="122">
        <v>5141740</v>
      </c>
    </row>
    <row r="30" spans="1:20" s="2" customFormat="1" ht="20.100000000000001" customHeight="1" x14ac:dyDescent="0.15">
      <c r="A30" s="102"/>
      <c r="B30" s="128"/>
      <c r="C30" s="345"/>
      <c r="D30" s="161"/>
      <c r="E30" s="346"/>
      <c r="F30" s="163"/>
      <c r="G30" s="347"/>
      <c r="H30" s="349" t="s">
        <v>286</v>
      </c>
      <c r="I30" s="348">
        <v>7272670</v>
      </c>
      <c r="J30" s="349" t="s">
        <v>4</v>
      </c>
      <c r="K30" s="349" t="s">
        <v>5</v>
      </c>
      <c r="L30" s="350">
        <v>1</v>
      </c>
      <c r="M30" s="349" t="s">
        <v>12</v>
      </c>
      <c r="N30" s="396" t="s">
        <v>285</v>
      </c>
      <c r="O30" s="397" t="s">
        <v>284</v>
      </c>
      <c r="P30" s="350"/>
      <c r="Q30" s="351" t="s">
        <v>8</v>
      </c>
      <c r="R30" s="122">
        <f>I30*L30</f>
        <v>7272670</v>
      </c>
    </row>
    <row r="31" spans="1:20" s="2" customFormat="1" ht="20.100000000000001" customHeight="1" x14ac:dyDescent="0.15">
      <c r="A31" s="102"/>
      <c r="B31" s="128"/>
      <c r="C31" s="345"/>
      <c r="D31" s="161"/>
      <c r="E31" s="346"/>
      <c r="F31" s="163"/>
      <c r="G31" s="347"/>
      <c r="H31" s="132" t="s">
        <v>344</v>
      </c>
      <c r="I31" s="348">
        <v>20297230</v>
      </c>
      <c r="J31" s="349" t="s">
        <v>4</v>
      </c>
      <c r="K31" s="349" t="s">
        <v>5</v>
      </c>
      <c r="L31" s="350">
        <v>1</v>
      </c>
      <c r="M31" s="349" t="s">
        <v>12</v>
      </c>
      <c r="N31" s="396" t="s">
        <v>141</v>
      </c>
      <c r="O31" s="397" t="s">
        <v>142</v>
      </c>
      <c r="P31" s="350"/>
      <c r="Q31" s="349" t="s">
        <v>8</v>
      </c>
      <c r="R31" s="122">
        <f>I31*L31</f>
        <v>20297230</v>
      </c>
    </row>
    <row r="32" spans="1:20" s="2" customFormat="1" ht="20.100000000000001" customHeight="1" x14ac:dyDescent="0.15">
      <c r="A32" s="102"/>
      <c r="B32" s="128"/>
      <c r="C32" s="114"/>
      <c r="D32" s="115"/>
      <c r="E32" s="116"/>
      <c r="F32" s="131"/>
      <c r="G32" s="108"/>
      <c r="H32" s="132" t="s">
        <v>343</v>
      </c>
      <c r="I32" s="119">
        <v>4059400</v>
      </c>
      <c r="J32" s="118" t="s">
        <v>4</v>
      </c>
      <c r="K32" s="118" t="s">
        <v>5</v>
      </c>
      <c r="L32" s="120">
        <v>1</v>
      </c>
      <c r="M32" s="118" t="s">
        <v>10</v>
      </c>
      <c r="N32" s="133" t="s">
        <v>282</v>
      </c>
      <c r="O32" s="134" t="s">
        <v>142</v>
      </c>
      <c r="P32" s="120"/>
      <c r="Q32" s="121" t="s">
        <v>8</v>
      </c>
      <c r="R32" s="122">
        <f>I32*L32</f>
        <v>4059400</v>
      </c>
      <c r="T32" s="4"/>
    </row>
    <row r="33" spans="1:21" s="2" customFormat="1" ht="20.100000000000001" customHeight="1" x14ac:dyDescent="0.15">
      <c r="A33" s="102"/>
      <c r="B33" s="147"/>
      <c r="C33" s="114"/>
      <c r="D33" s="115"/>
      <c r="E33" s="116"/>
      <c r="F33" s="131"/>
      <c r="G33" s="108"/>
      <c r="H33" s="132" t="s">
        <v>283</v>
      </c>
      <c r="I33" s="119">
        <v>1500000</v>
      </c>
      <c r="J33" s="118" t="s">
        <v>4</v>
      </c>
      <c r="K33" s="118" t="s">
        <v>5</v>
      </c>
      <c r="L33" s="120">
        <v>1</v>
      </c>
      <c r="M33" s="118" t="s">
        <v>10</v>
      </c>
      <c r="N33" s="133" t="s">
        <v>282</v>
      </c>
      <c r="O33" s="134" t="s">
        <v>142</v>
      </c>
      <c r="P33" s="120"/>
      <c r="Q33" s="121" t="s">
        <v>8</v>
      </c>
      <c r="R33" s="122">
        <f>I33*L33</f>
        <v>1500000</v>
      </c>
    </row>
    <row r="34" spans="1:21" s="2" customFormat="1" ht="20.100000000000001" customHeight="1" x14ac:dyDescent="0.15">
      <c r="A34" s="102"/>
      <c r="B34" s="147"/>
      <c r="C34" s="148" t="s">
        <v>20</v>
      </c>
      <c r="D34" s="149">
        <v>1500000</v>
      </c>
      <c r="E34" s="106">
        <f>R34+R35</f>
        <v>1500000</v>
      </c>
      <c r="F34" s="129">
        <f>E34-D34</f>
        <v>0</v>
      </c>
      <c r="G34" s="130">
        <f>F34/E34*100</f>
        <v>0</v>
      </c>
      <c r="H34" s="109" t="s">
        <v>281</v>
      </c>
      <c r="I34" s="110">
        <v>1000000</v>
      </c>
      <c r="J34" s="109" t="s">
        <v>4</v>
      </c>
      <c r="K34" s="109" t="s">
        <v>5</v>
      </c>
      <c r="L34" s="111">
        <v>1</v>
      </c>
      <c r="M34" s="109" t="s">
        <v>12</v>
      </c>
      <c r="N34" s="111"/>
      <c r="O34" s="111"/>
      <c r="P34" s="111"/>
      <c r="Q34" s="112" t="s">
        <v>8</v>
      </c>
      <c r="R34" s="382">
        <f t="shared" ref="R34:R35" si="1">I34*L34</f>
        <v>1000000</v>
      </c>
    </row>
    <row r="35" spans="1:21" s="2" customFormat="1" ht="20.100000000000001" customHeight="1" x14ac:dyDescent="0.15">
      <c r="A35" s="102"/>
      <c r="B35" s="147"/>
      <c r="C35" s="150"/>
      <c r="D35" s="151"/>
      <c r="E35" s="152"/>
      <c r="F35" s="153"/>
      <c r="G35" s="93"/>
      <c r="H35" s="154" t="s">
        <v>280</v>
      </c>
      <c r="I35" s="155">
        <v>500000</v>
      </c>
      <c r="J35" s="154" t="s">
        <v>4</v>
      </c>
      <c r="K35" s="154" t="s">
        <v>5</v>
      </c>
      <c r="L35" s="156">
        <v>1</v>
      </c>
      <c r="M35" s="154" t="s">
        <v>12</v>
      </c>
      <c r="N35" s="156"/>
      <c r="O35" s="156"/>
      <c r="P35" s="156"/>
      <c r="Q35" s="157" t="s">
        <v>8</v>
      </c>
      <c r="R35" s="383">
        <f t="shared" si="1"/>
        <v>500000</v>
      </c>
    </row>
    <row r="36" spans="1:21" s="2" customFormat="1" ht="20.100000000000001" customHeight="1" x14ac:dyDescent="0.15">
      <c r="A36" s="102"/>
      <c r="B36" s="147"/>
      <c r="C36" s="104" t="s">
        <v>21</v>
      </c>
      <c r="D36" s="105">
        <v>268962271</v>
      </c>
      <c r="E36" s="106">
        <f>R36+R38+R37+R39</f>
        <v>268962271.33333331</v>
      </c>
      <c r="F36" s="158">
        <f>E36-D36</f>
        <v>0.33333331346511841</v>
      </c>
      <c r="G36" s="130">
        <f>F36/E36*100</f>
        <v>1.2393311218435096E-7</v>
      </c>
      <c r="H36" s="159" t="s">
        <v>279</v>
      </c>
      <c r="I36" s="110">
        <f>R8+R14</f>
        <v>2568232130</v>
      </c>
      <c r="J36" s="109" t="s">
        <v>4</v>
      </c>
      <c r="K36" s="109" t="s">
        <v>22</v>
      </c>
      <c r="L36" s="111">
        <v>12</v>
      </c>
      <c r="M36" s="109" t="s">
        <v>9</v>
      </c>
      <c r="N36" s="111"/>
      <c r="O36" s="111"/>
      <c r="P36" s="111"/>
      <c r="Q36" s="109" t="s">
        <v>8</v>
      </c>
      <c r="R36" s="113">
        <v>233367768</v>
      </c>
      <c r="S36" s="4"/>
    </row>
    <row r="37" spans="1:21" s="2" customFormat="1" ht="11.25" x14ac:dyDescent="0.15">
      <c r="A37" s="102"/>
      <c r="B37" s="147"/>
      <c r="C37" s="160"/>
      <c r="D37" s="161"/>
      <c r="E37" s="162"/>
      <c r="F37" s="163"/>
      <c r="G37" s="164"/>
      <c r="H37" s="128" t="s">
        <v>278</v>
      </c>
      <c r="I37" s="124">
        <v>-400000</v>
      </c>
      <c r="J37" s="123" t="s">
        <v>4</v>
      </c>
      <c r="K37" s="123" t="s">
        <v>22</v>
      </c>
      <c r="L37" s="125">
        <v>20</v>
      </c>
      <c r="M37" s="123" t="s">
        <v>7</v>
      </c>
      <c r="N37" s="125"/>
      <c r="O37" s="125"/>
      <c r="P37" s="125"/>
      <c r="Q37" s="123" t="s">
        <v>8</v>
      </c>
      <c r="R37" s="127">
        <f>I37*L37</f>
        <v>-8000000</v>
      </c>
      <c r="S37" s="4"/>
    </row>
    <row r="38" spans="1:21" s="2" customFormat="1" ht="20.100000000000001" customHeight="1" x14ac:dyDescent="0.15">
      <c r="A38" s="102"/>
      <c r="B38" s="147"/>
      <c r="C38" s="114"/>
      <c r="D38" s="115"/>
      <c r="E38" s="116"/>
      <c r="F38" s="131"/>
      <c r="G38" s="108"/>
      <c r="H38" s="128" t="s">
        <v>277</v>
      </c>
      <c r="I38" s="124">
        <f>R11+R24</f>
        <v>535134040</v>
      </c>
      <c r="J38" s="123" t="s">
        <v>4</v>
      </c>
      <c r="K38" s="123" t="s">
        <v>22</v>
      </c>
      <c r="L38" s="125">
        <v>12</v>
      </c>
      <c r="M38" s="123" t="s">
        <v>9</v>
      </c>
      <c r="N38" s="125"/>
      <c r="O38" s="125"/>
      <c r="P38" s="125"/>
      <c r="Q38" s="123" t="s">
        <v>8</v>
      </c>
      <c r="R38" s="127">
        <f>I38/L38</f>
        <v>44594503.333333336</v>
      </c>
      <c r="S38" s="4"/>
    </row>
    <row r="39" spans="1:21" s="2" customFormat="1" ht="11.25" x14ac:dyDescent="0.15">
      <c r="A39" s="102"/>
      <c r="B39" s="147"/>
      <c r="C39" s="114"/>
      <c r="D39" s="115"/>
      <c r="E39" s="116"/>
      <c r="F39" s="131"/>
      <c r="G39" s="108"/>
      <c r="H39" s="128" t="s">
        <v>276</v>
      </c>
      <c r="I39" s="336">
        <v>-200000</v>
      </c>
      <c r="J39" s="335" t="s">
        <v>4</v>
      </c>
      <c r="K39" s="335" t="s">
        <v>5</v>
      </c>
      <c r="L39" s="337">
        <v>5</v>
      </c>
      <c r="M39" s="335" t="s">
        <v>7</v>
      </c>
      <c r="N39" s="337"/>
      <c r="O39" s="337"/>
      <c r="P39" s="337"/>
      <c r="Q39" s="359" t="s">
        <v>8</v>
      </c>
      <c r="R39" s="127">
        <f>I39*L39</f>
        <v>-1000000</v>
      </c>
      <c r="S39" s="4"/>
      <c r="U39" s="4"/>
    </row>
    <row r="40" spans="1:21" s="2" customFormat="1" ht="20.100000000000001" customHeight="1" x14ac:dyDescent="0.15">
      <c r="A40" s="102"/>
      <c r="B40" s="147"/>
      <c r="C40" s="104" t="s">
        <v>23</v>
      </c>
      <c r="D40" s="105">
        <v>351221050</v>
      </c>
      <c r="E40" s="106">
        <f>R40+R46</f>
        <v>351221050</v>
      </c>
      <c r="F40" s="129">
        <f>E40-D40</f>
        <v>0</v>
      </c>
      <c r="G40" s="130">
        <f>F40/E40*100</f>
        <v>0</v>
      </c>
      <c r="H40" s="159" t="s">
        <v>275</v>
      </c>
      <c r="I40" s="110">
        <f>R41+R42+R43+R44+R45</f>
        <v>295304290</v>
      </c>
      <c r="J40" s="109" t="s">
        <v>4</v>
      </c>
      <c r="K40" s="109" t="s">
        <v>5</v>
      </c>
      <c r="L40" s="111">
        <v>1</v>
      </c>
      <c r="M40" s="109" t="s">
        <v>12</v>
      </c>
      <c r="N40" s="111"/>
      <c r="O40" s="111"/>
      <c r="P40" s="111"/>
      <c r="Q40" s="109" t="s">
        <v>8</v>
      </c>
      <c r="R40" s="113">
        <f>I40*L40</f>
        <v>295304290</v>
      </c>
      <c r="S40" s="4"/>
    </row>
    <row r="41" spans="1:21" s="2" customFormat="1" ht="20.100000000000001" customHeight="1" x14ac:dyDescent="0.15">
      <c r="A41" s="102"/>
      <c r="B41" s="128"/>
      <c r="C41" s="114"/>
      <c r="D41" s="115"/>
      <c r="E41" s="116"/>
      <c r="F41" s="131"/>
      <c r="G41" s="108"/>
      <c r="H41" s="118" t="s">
        <v>273</v>
      </c>
      <c r="I41" s="119">
        <f>R8+R14</f>
        <v>2568232130</v>
      </c>
      <c r="J41" s="118" t="s">
        <v>4</v>
      </c>
      <c r="K41" s="118" t="s">
        <v>5</v>
      </c>
      <c r="L41" s="473">
        <v>3.5000000000000003E-2</v>
      </c>
      <c r="M41" s="473"/>
      <c r="N41" s="120"/>
      <c r="O41" s="120"/>
      <c r="P41" s="120"/>
      <c r="Q41" s="118" t="s">
        <v>8</v>
      </c>
      <c r="R41" s="122">
        <f>ROUNDDOWN(I41*L41,-1)</f>
        <v>89888120</v>
      </c>
    </row>
    <row r="42" spans="1:21" s="2" customFormat="1" ht="20.100000000000001" customHeight="1" x14ac:dyDescent="0.15">
      <c r="A42" s="102"/>
      <c r="B42" s="128"/>
      <c r="C42" s="114"/>
      <c r="D42" s="115"/>
      <c r="E42" s="116"/>
      <c r="F42" s="131"/>
      <c r="G42" s="108"/>
      <c r="H42" s="118" t="s">
        <v>272</v>
      </c>
      <c r="I42" s="119">
        <f>R41</f>
        <v>89888120</v>
      </c>
      <c r="J42" s="118" t="s">
        <v>4</v>
      </c>
      <c r="K42" s="118" t="s">
        <v>5</v>
      </c>
      <c r="L42" s="473">
        <v>0.12809999999999999</v>
      </c>
      <c r="M42" s="473"/>
      <c r="N42" s="120"/>
      <c r="O42" s="120"/>
      <c r="P42" s="120"/>
      <c r="Q42" s="121" t="s">
        <v>8</v>
      </c>
      <c r="R42" s="122">
        <f>ROUNDDOWN(I42*L42,-1)</f>
        <v>11514660</v>
      </c>
      <c r="S42" s="4"/>
    </row>
    <row r="43" spans="1:21" s="2" customFormat="1" ht="20.100000000000001" customHeight="1" x14ac:dyDescent="0.15">
      <c r="A43" s="102"/>
      <c r="B43" s="128"/>
      <c r="C43" s="114"/>
      <c r="D43" s="115"/>
      <c r="E43" s="116"/>
      <c r="F43" s="131"/>
      <c r="G43" s="108"/>
      <c r="H43" s="118" t="s">
        <v>271</v>
      </c>
      <c r="I43" s="119">
        <f>I41</f>
        <v>2568232130</v>
      </c>
      <c r="J43" s="118" t="s">
        <v>4</v>
      </c>
      <c r="K43" s="118" t="s">
        <v>5</v>
      </c>
      <c r="L43" s="477">
        <v>4.4999999999999998E-2</v>
      </c>
      <c r="M43" s="477"/>
      <c r="N43" s="120"/>
      <c r="O43" s="120"/>
      <c r="P43" s="120"/>
      <c r="Q43" s="118" t="s">
        <v>8</v>
      </c>
      <c r="R43" s="122">
        <f>ROUNDDOWN(I43*L43,-1)</f>
        <v>115570440</v>
      </c>
    </row>
    <row r="44" spans="1:21" s="2" customFormat="1" ht="20.100000000000001" customHeight="1" x14ac:dyDescent="0.15">
      <c r="A44" s="102"/>
      <c r="B44" s="128"/>
      <c r="C44" s="114"/>
      <c r="D44" s="115"/>
      <c r="E44" s="116"/>
      <c r="F44" s="131"/>
      <c r="G44" s="108"/>
      <c r="H44" s="118" t="s">
        <v>270</v>
      </c>
      <c r="I44" s="119">
        <f>I41</f>
        <v>2568232130</v>
      </c>
      <c r="J44" s="118" t="s">
        <v>4</v>
      </c>
      <c r="K44" s="118" t="s">
        <v>5</v>
      </c>
      <c r="L44" s="473">
        <v>2.2499999999999999E-2</v>
      </c>
      <c r="M44" s="473"/>
      <c r="N44" s="120"/>
      <c r="O44" s="120"/>
      <c r="P44" s="120"/>
      <c r="Q44" s="118" t="s">
        <v>8</v>
      </c>
      <c r="R44" s="122">
        <f>ROUNDDOWN(I44*L44,-1)</f>
        <v>57785220</v>
      </c>
    </row>
    <row r="45" spans="1:21" s="2" customFormat="1" ht="20.100000000000001" customHeight="1" x14ac:dyDescent="0.15">
      <c r="A45" s="102"/>
      <c r="B45" s="128"/>
      <c r="C45" s="114"/>
      <c r="D45" s="115"/>
      <c r="E45" s="116"/>
      <c r="F45" s="131"/>
      <c r="G45" s="108"/>
      <c r="H45" s="118" t="s">
        <v>269</v>
      </c>
      <c r="I45" s="119">
        <f>I41</f>
        <v>2568232130</v>
      </c>
      <c r="J45" s="118" t="s">
        <v>4</v>
      </c>
      <c r="K45" s="118" t="s">
        <v>5</v>
      </c>
      <c r="L45" s="473">
        <v>8.0000000000000002E-3</v>
      </c>
      <c r="M45" s="473"/>
      <c r="N45" s="120"/>
      <c r="O45" s="120"/>
      <c r="P45" s="120"/>
      <c r="Q45" s="118" t="s">
        <v>8</v>
      </c>
      <c r="R45" s="122">
        <f>ROUNDDOWN(I45*L45,-1)</f>
        <v>20545850</v>
      </c>
    </row>
    <row r="46" spans="1:21" s="2" customFormat="1" ht="18" customHeight="1" x14ac:dyDescent="0.15">
      <c r="A46" s="102"/>
      <c r="B46" s="128"/>
      <c r="C46" s="114"/>
      <c r="D46" s="115"/>
      <c r="E46" s="116"/>
      <c r="F46" s="131"/>
      <c r="G46" s="108"/>
      <c r="H46" s="123" t="s">
        <v>274</v>
      </c>
      <c r="I46" s="124">
        <f>R47+R48+R49+R50+R51</f>
        <v>55916760</v>
      </c>
      <c r="J46" s="123" t="s">
        <v>4</v>
      </c>
      <c r="K46" s="123" t="s">
        <v>5</v>
      </c>
      <c r="L46" s="125">
        <v>1</v>
      </c>
      <c r="M46" s="123" t="s">
        <v>12</v>
      </c>
      <c r="N46" s="125"/>
      <c r="O46" s="125"/>
      <c r="P46" s="125"/>
      <c r="Q46" s="126" t="s">
        <v>8</v>
      </c>
      <c r="R46" s="127">
        <f>I46*L46</f>
        <v>55916760</v>
      </c>
      <c r="S46" s="4"/>
    </row>
    <row r="47" spans="1:21" s="2" customFormat="1" ht="20.100000000000001" customHeight="1" x14ac:dyDescent="0.15">
      <c r="A47" s="102"/>
      <c r="B47" s="128"/>
      <c r="C47" s="114"/>
      <c r="D47" s="115"/>
      <c r="E47" s="116"/>
      <c r="F47" s="131"/>
      <c r="G47" s="108"/>
      <c r="H47" s="118" t="s">
        <v>273</v>
      </c>
      <c r="I47" s="119">
        <f>R11+R24</f>
        <v>535134040</v>
      </c>
      <c r="J47" s="118" t="s">
        <v>4</v>
      </c>
      <c r="K47" s="118" t="s">
        <v>5</v>
      </c>
      <c r="L47" s="473">
        <v>3.5450000000000002E-2</v>
      </c>
      <c r="M47" s="473"/>
      <c r="N47" s="120"/>
      <c r="O47" s="120"/>
      <c r="P47" s="120"/>
      <c r="Q47" s="118" t="s">
        <v>8</v>
      </c>
      <c r="R47" s="122">
        <f>ROUNDDOWN(I47*L47,-1)</f>
        <v>18970500</v>
      </c>
      <c r="S47" s="4"/>
      <c r="T47" s="4"/>
    </row>
    <row r="48" spans="1:21" s="2" customFormat="1" ht="20.100000000000001" customHeight="1" x14ac:dyDescent="0.15">
      <c r="A48" s="102"/>
      <c r="B48" s="128"/>
      <c r="C48" s="114"/>
      <c r="D48" s="115"/>
      <c r="E48" s="116"/>
      <c r="F48" s="131"/>
      <c r="G48" s="108"/>
      <c r="H48" s="118" t="s">
        <v>272</v>
      </c>
      <c r="I48" s="119">
        <f>R47</f>
        <v>18970500</v>
      </c>
      <c r="J48" s="118" t="s">
        <v>4</v>
      </c>
      <c r="K48" s="118" t="s">
        <v>5</v>
      </c>
      <c r="L48" s="473">
        <v>0.12809999999999999</v>
      </c>
      <c r="M48" s="473"/>
      <c r="N48" s="120"/>
      <c r="O48" s="120"/>
      <c r="P48" s="120"/>
      <c r="Q48" s="121" t="s">
        <v>8</v>
      </c>
      <c r="R48" s="122">
        <f>ROUNDDOWN(I48*L48,-1)</f>
        <v>2430120</v>
      </c>
    </row>
    <row r="49" spans="1:18" s="2" customFormat="1" ht="20.100000000000001" customHeight="1" x14ac:dyDescent="0.15">
      <c r="A49" s="102"/>
      <c r="B49" s="128"/>
      <c r="C49" s="114"/>
      <c r="D49" s="115"/>
      <c r="E49" s="116"/>
      <c r="F49" s="131"/>
      <c r="G49" s="108"/>
      <c r="H49" s="118" t="s">
        <v>271</v>
      </c>
      <c r="I49" s="119">
        <f>I47</f>
        <v>535134040</v>
      </c>
      <c r="J49" s="118" t="s">
        <v>4</v>
      </c>
      <c r="K49" s="118" t="s">
        <v>5</v>
      </c>
      <c r="L49" s="477">
        <v>4.4999999999999998E-2</v>
      </c>
      <c r="M49" s="477"/>
      <c r="N49" s="120"/>
      <c r="O49" s="120"/>
      <c r="P49" s="120"/>
      <c r="Q49" s="118" t="s">
        <v>8</v>
      </c>
      <c r="R49" s="122">
        <f>ROUNDDOWN(I49*L49,-1)</f>
        <v>24081030</v>
      </c>
    </row>
    <row r="50" spans="1:18" s="2" customFormat="1" ht="20.100000000000001" customHeight="1" x14ac:dyDescent="0.15">
      <c r="A50" s="102"/>
      <c r="B50" s="128"/>
      <c r="C50" s="114"/>
      <c r="D50" s="115"/>
      <c r="E50" s="116"/>
      <c r="F50" s="131"/>
      <c r="G50" s="108"/>
      <c r="H50" s="118" t="s">
        <v>270</v>
      </c>
      <c r="I50" s="119">
        <f>I47</f>
        <v>535134040</v>
      </c>
      <c r="J50" s="118" t="s">
        <v>4</v>
      </c>
      <c r="K50" s="118" t="s">
        <v>5</v>
      </c>
      <c r="L50" s="473">
        <v>1.15E-2</v>
      </c>
      <c r="M50" s="473"/>
      <c r="N50" s="120"/>
      <c r="O50" s="120"/>
      <c r="P50" s="120"/>
      <c r="Q50" s="118" t="s">
        <v>8</v>
      </c>
      <c r="R50" s="122">
        <f>ROUNDDOWN(I50*L50,-1)</f>
        <v>6154040</v>
      </c>
    </row>
    <row r="51" spans="1:18" s="2" customFormat="1" ht="20.100000000000001" customHeight="1" x14ac:dyDescent="0.15">
      <c r="A51" s="102"/>
      <c r="B51" s="165"/>
      <c r="C51" s="343"/>
      <c r="D51" s="245"/>
      <c r="E51" s="352"/>
      <c r="F51" s="153"/>
      <c r="G51" s="344"/>
      <c r="H51" s="354" t="s">
        <v>269</v>
      </c>
      <c r="I51" s="355">
        <f>I47</f>
        <v>535134040</v>
      </c>
      <c r="J51" s="354" t="s">
        <v>4</v>
      </c>
      <c r="K51" s="354" t="s">
        <v>5</v>
      </c>
      <c r="L51" s="474">
        <v>8.0000000000000002E-3</v>
      </c>
      <c r="M51" s="474"/>
      <c r="N51" s="356"/>
      <c r="O51" s="356"/>
      <c r="P51" s="356"/>
      <c r="Q51" s="354" t="s">
        <v>8</v>
      </c>
      <c r="R51" s="383">
        <f>ROUNDDOWN(I51*L51,-1)</f>
        <v>4281070</v>
      </c>
    </row>
    <row r="52" spans="1:18" s="2" customFormat="1" ht="20.100000000000001" customHeight="1" x14ac:dyDescent="0.15">
      <c r="A52" s="102"/>
      <c r="B52" s="475" t="s">
        <v>24</v>
      </c>
      <c r="C52" s="476"/>
      <c r="D52" s="245">
        <f>D53+D55+D56</f>
        <v>5680000</v>
      </c>
      <c r="E52" s="352">
        <f>E53+E55+E56</f>
        <v>9680000</v>
      </c>
      <c r="F52" s="201">
        <f t="shared" ref="F52:F59" si="2">E52-D52</f>
        <v>4000000</v>
      </c>
      <c r="G52" s="344">
        <f>F52/E52*100</f>
        <v>41.32231404958678</v>
      </c>
      <c r="H52" s="154"/>
      <c r="I52" s="155"/>
      <c r="J52" s="154"/>
      <c r="K52" s="154"/>
      <c r="L52" s="156"/>
      <c r="M52" s="154"/>
      <c r="N52" s="156"/>
      <c r="O52" s="156"/>
      <c r="P52" s="156"/>
      <c r="Q52" s="154"/>
      <c r="R52" s="166"/>
    </row>
    <row r="53" spans="1:18" s="2" customFormat="1" ht="20.100000000000001" customHeight="1" thickBot="1" x14ac:dyDescent="0.2">
      <c r="A53" s="421"/>
      <c r="B53" s="422"/>
      <c r="C53" s="423" t="s">
        <v>371</v>
      </c>
      <c r="D53" s="424">
        <v>5500000</v>
      </c>
      <c r="E53" s="424">
        <f>R53+R54</f>
        <v>9500000</v>
      </c>
      <c r="F53" s="425">
        <f t="shared" si="2"/>
        <v>4000000</v>
      </c>
      <c r="G53" s="426">
        <f>F53/E53*100</f>
        <v>42.105263157894733</v>
      </c>
      <c r="H53" s="427" t="s">
        <v>268</v>
      </c>
      <c r="I53" s="428">
        <v>7000000</v>
      </c>
      <c r="J53" s="429" t="s">
        <v>4</v>
      </c>
      <c r="K53" s="429" t="s">
        <v>5</v>
      </c>
      <c r="L53" s="430">
        <v>1</v>
      </c>
      <c r="M53" s="429" t="s">
        <v>12</v>
      </c>
      <c r="N53" s="430"/>
      <c r="O53" s="430"/>
      <c r="P53" s="430"/>
      <c r="Q53" s="429" t="s">
        <v>8</v>
      </c>
      <c r="R53" s="431">
        <f>I53*L53</f>
        <v>7000000</v>
      </c>
    </row>
    <row r="54" spans="1:18" s="2" customFormat="1" ht="20.100000000000001" customHeight="1" x14ac:dyDescent="0.15">
      <c r="A54" s="102"/>
      <c r="B54" s="360"/>
      <c r="C54" s="345"/>
      <c r="D54" s="336"/>
      <c r="E54" s="346"/>
      <c r="F54" s="357"/>
      <c r="G54" s="347"/>
      <c r="H54" s="432" t="s">
        <v>445</v>
      </c>
      <c r="I54" s="433">
        <v>2500000</v>
      </c>
      <c r="J54" s="434" t="s">
        <v>446</v>
      </c>
      <c r="K54" s="434" t="s">
        <v>5</v>
      </c>
      <c r="L54" s="435">
        <v>1</v>
      </c>
      <c r="M54" s="434" t="s">
        <v>12</v>
      </c>
      <c r="N54" s="435"/>
      <c r="O54" s="435"/>
      <c r="P54" s="435"/>
      <c r="Q54" s="434" t="s">
        <v>8</v>
      </c>
      <c r="R54" s="436">
        <f>I54*L54</f>
        <v>2500000</v>
      </c>
    </row>
    <row r="55" spans="1:18" s="2" customFormat="1" ht="20.100000000000001" customHeight="1" x14ac:dyDescent="0.15">
      <c r="A55" s="102"/>
      <c r="B55" s="360"/>
      <c r="C55" s="177" t="s">
        <v>25</v>
      </c>
      <c r="D55" s="398">
        <v>0</v>
      </c>
      <c r="E55" s="91">
        <f>R55</f>
        <v>0</v>
      </c>
      <c r="F55" s="168">
        <f t="shared" si="2"/>
        <v>0</v>
      </c>
      <c r="G55" s="100">
        <v>0</v>
      </c>
      <c r="H55" s="154"/>
      <c r="I55" s="155"/>
      <c r="J55" s="154"/>
      <c r="K55" s="154"/>
      <c r="L55" s="156"/>
      <c r="M55" s="154"/>
      <c r="N55" s="156"/>
      <c r="O55" s="156"/>
      <c r="P55" s="156"/>
      <c r="Q55" s="157" t="s">
        <v>8</v>
      </c>
      <c r="R55" s="166">
        <v>0</v>
      </c>
    </row>
    <row r="56" spans="1:18" s="2" customFormat="1" ht="20.100000000000001" customHeight="1" x14ac:dyDescent="0.15">
      <c r="A56" s="218"/>
      <c r="B56" s="374"/>
      <c r="C56" s="177" t="s">
        <v>26</v>
      </c>
      <c r="D56" s="398">
        <v>180000</v>
      </c>
      <c r="E56" s="91">
        <f>R56</f>
        <v>180000</v>
      </c>
      <c r="F56" s="168">
        <f t="shared" si="2"/>
        <v>0</v>
      </c>
      <c r="G56" s="100"/>
      <c r="H56" s="375" t="s">
        <v>267</v>
      </c>
      <c r="I56" s="376">
        <v>15000</v>
      </c>
      <c r="J56" s="375" t="s">
        <v>4</v>
      </c>
      <c r="K56" s="375" t="s">
        <v>5</v>
      </c>
      <c r="L56" s="377">
        <v>12</v>
      </c>
      <c r="M56" s="375" t="s">
        <v>9</v>
      </c>
      <c r="N56" s="377"/>
      <c r="O56" s="377"/>
      <c r="P56" s="377"/>
      <c r="Q56" s="399" t="s">
        <v>8</v>
      </c>
      <c r="R56" s="97">
        <f>I56*L56</f>
        <v>180000</v>
      </c>
    </row>
    <row r="57" spans="1:18" s="2" customFormat="1" ht="20.100000000000001" customHeight="1" x14ac:dyDescent="0.15">
      <c r="A57" s="102"/>
      <c r="B57" s="165" t="s">
        <v>27</v>
      </c>
      <c r="C57" s="324"/>
      <c r="D57" s="245">
        <f>D58+D59+D83+D112+D114</f>
        <v>251945290</v>
      </c>
      <c r="E57" s="352">
        <f>E58+E59+E83+E112+E114</f>
        <v>295764090</v>
      </c>
      <c r="F57" s="153">
        <f t="shared" si="2"/>
        <v>43818800</v>
      </c>
      <c r="G57" s="344">
        <f>F57/E57*100</f>
        <v>14.815456467348689</v>
      </c>
      <c r="H57" s="353"/>
      <c r="I57" s="155"/>
      <c r="J57" s="154"/>
      <c r="K57" s="154"/>
      <c r="L57" s="156"/>
      <c r="M57" s="154"/>
      <c r="N57" s="156"/>
      <c r="O57" s="156"/>
      <c r="P57" s="156"/>
      <c r="Q57" s="154"/>
      <c r="R57" s="166"/>
    </row>
    <row r="58" spans="1:18" s="2" customFormat="1" ht="20.100000000000001" customHeight="1" x14ac:dyDescent="0.15">
      <c r="A58" s="102"/>
      <c r="B58" s="147"/>
      <c r="C58" s="177" t="s">
        <v>28</v>
      </c>
      <c r="D58" s="167">
        <v>3200000</v>
      </c>
      <c r="E58" s="91">
        <f>R58</f>
        <v>3200000</v>
      </c>
      <c r="F58" s="168">
        <f t="shared" si="2"/>
        <v>0</v>
      </c>
      <c r="G58" s="93">
        <f>F58/E58*100</f>
        <v>0</v>
      </c>
      <c r="H58" s="94" t="s">
        <v>266</v>
      </c>
      <c r="I58" s="95">
        <v>3200000</v>
      </c>
      <c r="J58" s="94" t="s">
        <v>4</v>
      </c>
      <c r="K58" s="94" t="s">
        <v>5</v>
      </c>
      <c r="L58" s="96">
        <v>1</v>
      </c>
      <c r="M58" s="94" t="s">
        <v>12</v>
      </c>
      <c r="N58" s="96"/>
      <c r="O58" s="96"/>
      <c r="P58" s="96"/>
      <c r="Q58" s="178" t="s">
        <v>8</v>
      </c>
      <c r="R58" s="97">
        <f>I58*L58</f>
        <v>3200000</v>
      </c>
    </row>
    <row r="59" spans="1:18" s="2" customFormat="1" ht="20.100000000000001" customHeight="1" x14ac:dyDescent="0.15">
      <c r="A59" s="102"/>
      <c r="B59" s="128"/>
      <c r="C59" s="114" t="s">
        <v>29</v>
      </c>
      <c r="D59" s="115">
        <v>71197220</v>
      </c>
      <c r="E59" s="116">
        <f>R59+SUM(R65:R82)</f>
        <v>71197220</v>
      </c>
      <c r="F59" s="117">
        <f t="shared" si="2"/>
        <v>0</v>
      </c>
      <c r="G59" s="130">
        <f>F59/E59*100</f>
        <v>0</v>
      </c>
      <c r="H59" s="123" t="s">
        <v>30</v>
      </c>
      <c r="I59" s="124"/>
      <c r="J59" s="123"/>
      <c r="K59" s="123"/>
      <c r="L59" s="125"/>
      <c r="M59" s="123"/>
      <c r="N59" s="125"/>
      <c r="O59" s="125"/>
      <c r="P59" s="125"/>
      <c r="Q59" s="126" t="s">
        <v>8</v>
      </c>
      <c r="R59" s="127">
        <f>SUM(R60:R64)</f>
        <v>29300000</v>
      </c>
    </row>
    <row r="60" spans="1:18" s="2" customFormat="1" ht="20.100000000000001" customHeight="1" x14ac:dyDescent="0.15">
      <c r="A60" s="102"/>
      <c r="B60" s="128"/>
      <c r="C60" s="114"/>
      <c r="D60" s="115"/>
      <c r="E60" s="116"/>
      <c r="F60" s="117"/>
      <c r="G60" s="179"/>
      <c r="H60" s="123" t="s">
        <v>31</v>
      </c>
      <c r="I60" s="124">
        <v>1200000</v>
      </c>
      <c r="J60" s="123" t="s">
        <v>4</v>
      </c>
      <c r="K60" s="123" t="s">
        <v>5</v>
      </c>
      <c r="L60" s="125">
        <v>12</v>
      </c>
      <c r="M60" s="123" t="s">
        <v>9</v>
      </c>
      <c r="N60" s="125"/>
      <c r="O60" s="125"/>
      <c r="P60" s="125"/>
      <c r="Q60" s="126" t="s">
        <v>8</v>
      </c>
      <c r="R60" s="127">
        <f t="shared" ref="R60:R81" si="3">I60*L60</f>
        <v>14400000</v>
      </c>
    </row>
    <row r="61" spans="1:18" s="2" customFormat="1" ht="20.100000000000001" customHeight="1" x14ac:dyDescent="0.15">
      <c r="A61" s="102"/>
      <c r="B61" s="128"/>
      <c r="C61" s="114"/>
      <c r="D61" s="115"/>
      <c r="E61" s="116"/>
      <c r="F61" s="117"/>
      <c r="G61" s="179"/>
      <c r="H61" s="123" t="s">
        <v>32</v>
      </c>
      <c r="I61" s="124">
        <v>4500000</v>
      </c>
      <c r="J61" s="123" t="s">
        <v>4</v>
      </c>
      <c r="K61" s="123" t="s">
        <v>5</v>
      </c>
      <c r="L61" s="125">
        <v>1</v>
      </c>
      <c r="M61" s="123" t="s">
        <v>12</v>
      </c>
      <c r="N61" s="180"/>
      <c r="O61" s="125"/>
      <c r="P61" s="125"/>
      <c r="Q61" s="126" t="s">
        <v>8</v>
      </c>
      <c r="R61" s="127">
        <f t="shared" si="3"/>
        <v>4500000</v>
      </c>
    </row>
    <row r="62" spans="1:18" s="2" customFormat="1" ht="20.100000000000001" customHeight="1" x14ac:dyDescent="0.15">
      <c r="A62" s="102"/>
      <c r="B62" s="128"/>
      <c r="C62" s="114"/>
      <c r="D62" s="115"/>
      <c r="E62" s="116"/>
      <c r="F62" s="117"/>
      <c r="G62" s="179"/>
      <c r="H62" s="123" t="s">
        <v>95</v>
      </c>
      <c r="I62" s="124">
        <v>500000</v>
      </c>
      <c r="J62" s="123" t="s">
        <v>4</v>
      </c>
      <c r="K62" s="123" t="s">
        <v>5</v>
      </c>
      <c r="L62" s="125">
        <v>1</v>
      </c>
      <c r="M62" s="123" t="s">
        <v>12</v>
      </c>
      <c r="N62" s="180"/>
      <c r="O62" s="125"/>
      <c r="P62" s="125"/>
      <c r="Q62" s="126" t="s">
        <v>8</v>
      </c>
      <c r="R62" s="127">
        <f t="shared" si="3"/>
        <v>500000</v>
      </c>
    </row>
    <row r="63" spans="1:18" s="2" customFormat="1" ht="20.100000000000001" customHeight="1" x14ac:dyDescent="0.15">
      <c r="A63" s="102"/>
      <c r="B63" s="128"/>
      <c r="C63" s="114"/>
      <c r="D63" s="115"/>
      <c r="E63" s="116"/>
      <c r="F63" s="117"/>
      <c r="G63" s="179"/>
      <c r="H63" s="123" t="s">
        <v>33</v>
      </c>
      <c r="I63" s="124">
        <v>300000</v>
      </c>
      <c r="J63" s="123" t="s">
        <v>4</v>
      </c>
      <c r="K63" s="123" t="s">
        <v>5</v>
      </c>
      <c r="L63" s="125">
        <v>1</v>
      </c>
      <c r="M63" s="123" t="s">
        <v>12</v>
      </c>
      <c r="N63" s="180"/>
      <c r="O63" s="125"/>
      <c r="P63" s="125"/>
      <c r="Q63" s="126" t="s">
        <v>8</v>
      </c>
      <c r="R63" s="127">
        <f t="shared" si="3"/>
        <v>300000</v>
      </c>
    </row>
    <row r="64" spans="1:18" s="2" customFormat="1" ht="20.100000000000001" customHeight="1" x14ac:dyDescent="0.15">
      <c r="A64" s="102"/>
      <c r="B64" s="128"/>
      <c r="C64" s="114"/>
      <c r="D64" s="115"/>
      <c r="E64" s="116"/>
      <c r="F64" s="117"/>
      <c r="G64" s="179"/>
      <c r="H64" s="123" t="s">
        <v>34</v>
      </c>
      <c r="I64" s="124">
        <v>800000</v>
      </c>
      <c r="J64" s="123" t="s">
        <v>4</v>
      </c>
      <c r="K64" s="123" t="s">
        <v>5</v>
      </c>
      <c r="L64" s="125">
        <v>12</v>
      </c>
      <c r="M64" s="123" t="s">
        <v>9</v>
      </c>
      <c r="N64" s="180"/>
      <c r="O64" s="125"/>
      <c r="P64" s="125"/>
      <c r="Q64" s="126" t="s">
        <v>8</v>
      </c>
      <c r="R64" s="127">
        <f t="shared" si="3"/>
        <v>9600000</v>
      </c>
    </row>
    <row r="65" spans="1:21" s="2" customFormat="1" ht="20.100000000000001" customHeight="1" x14ac:dyDescent="0.15">
      <c r="A65" s="102"/>
      <c r="B65" s="128"/>
      <c r="C65" s="114"/>
      <c r="D65" s="115"/>
      <c r="E65" s="116"/>
      <c r="F65" s="117"/>
      <c r="G65" s="179"/>
      <c r="H65" s="123" t="s">
        <v>145</v>
      </c>
      <c r="I65" s="124">
        <v>1200000</v>
      </c>
      <c r="J65" s="123" t="s">
        <v>4</v>
      </c>
      <c r="K65" s="123" t="s">
        <v>5</v>
      </c>
      <c r="L65" s="125">
        <v>4</v>
      </c>
      <c r="M65" s="123" t="s">
        <v>10</v>
      </c>
      <c r="N65" s="180" t="s">
        <v>144</v>
      </c>
      <c r="O65" s="125"/>
      <c r="P65" s="125"/>
      <c r="Q65" s="126" t="s">
        <v>8</v>
      </c>
      <c r="R65" s="127">
        <f>I65*L65</f>
        <v>4800000</v>
      </c>
    </row>
    <row r="66" spans="1:21" s="2" customFormat="1" ht="20.100000000000001" customHeight="1" x14ac:dyDescent="0.15">
      <c r="A66" s="102"/>
      <c r="B66" s="128"/>
      <c r="C66" s="114"/>
      <c r="D66" s="115"/>
      <c r="E66" s="116"/>
      <c r="F66" s="117"/>
      <c r="G66" s="179"/>
      <c r="H66" s="123" t="s">
        <v>35</v>
      </c>
      <c r="I66" s="124">
        <v>1000</v>
      </c>
      <c r="J66" s="123" t="s">
        <v>4</v>
      </c>
      <c r="K66" s="123" t="s">
        <v>5</v>
      </c>
      <c r="L66" s="125">
        <v>12</v>
      </c>
      <c r="M66" s="123" t="s">
        <v>9</v>
      </c>
      <c r="N66" s="125"/>
      <c r="O66" s="125"/>
      <c r="P66" s="125"/>
      <c r="Q66" s="126" t="s">
        <v>8</v>
      </c>
      <c r="R66" s="127">
        <f>I66*L66</f>
        <v>12000</v>
      </c>
      <c r="S66" s="4"/>
    </row>
    <row r="67" spans="1:21" s="2" customFormat="1" ht="20.100000000000001" customHeight="1" x14ac:dyDescent="0.15">
      <c r="A67" s="102"/>
      <c r="B67" s="128"/>
      <c r="C67" s="114"/>
      <c r="D67" s="115"/>
      <c r="E67" s="116"/>
      <c r="F67" s="117"/>
      <c r="G67" s="179"/>
      <c r="H67" s="123" t="s">
        <v>36</v>
      </c>
      <c r="I67" s="124">
        <v>40000</v>
      </c>
      <c r="J67" s="123" t="s">
        <v>4</v>
      </c>
      <c r="K67" s="123" t="s">
        <v>5</v>
      </c>
      <c r="L67" s="125">
        <v>12</v>
      </c>
      <c r="M67" s="123" t="s">
        <v>9</v>
      </c>
      <c r="N67" s="125"/>
      <c r="O67" s="125"/>
      <c r="P67" s="125"/>
      <c r="Q67" s="126" t="s">
        <v>8</v>
      </c>
      <c r="R67" s="127">
        <f t="shared" si="3"/>
        <v>480000</v>
      </c>
    </row>
    <row r="68" spans="1:21" s="2" customFormat="1" ht="20.100000000000001" customHeight="1" x14ac:dyDescent="0.15">
      <c r="A68" s="102"/>
      <c r="B68" s="128"/>
      <c r="C68" s="325"/>
      <c r="D68" s="181"/>
      <c r="E68" s="116"/>
      <c r="F68" s="131"/>
      <c r="G68" s="108"/>
      <c r="H68" s="123" t="s">
        <v>37</v>
      </c>
      <c r="I68" s="124">
        <v>15000</v>
      </c>
      <c r="J68" s="123" t="s">
        <v>4</v>
      </c>
      <c r="K68" s="123" t="s">
        <v>5</v>
      </c>
      <c r="L68" s="125">
        <v>12</v>
      </c>
      <c r="M68" s="123" t="s">
        <v>9</v>
      </c>
      <c r="N68" s="125"/>
      <c r="O68" s="125"/>
      <c r="P68" s="125"/>
      <c r="Q68" s="126" t="s">
        <v>8</v>
      </c>
      <c r="R68" s="127">
        <f t="shared" si="3"/>
        <v>180000</v>
      </c>
    </row>
    <row r="69" spans="1:21" s="2" customFormat="1" ht="20.100000000000001" customHeight="1" x14ac:dyDescent="0.15">
      <c r="A69" s="102"/>
      <c r="B69" s="147"/>
      <c r="C69" s="325"/>
      <c r="D69" s="181"/>
      <c r="E69" s="116"/>
      <c r="F69" s="131"/>
      <c r="G69" s="108"/>
      <c r="H69" s="123" t="s">
        <v>38</v>
      </c>
      <c r="I69" s="124">
        <v>116240</v>
      </c>
      <c r="J69" s="123" t="s">
        <v>4</v>
      </c>
      <c r="K69" s="123" t="s">
        <v>5</v>
      </c>
      <c r="L69" s="125">
        <v>12</v>
      </c>
      <c r="M69" s="123" t="s">
        <v>9</v>
      </c>
      <c r="N69" s="125"/>
      <c r="O69" s="125"/>
      <c r="P69" s="125"/>
      <c r="Q69" s="126" t="s">
        <v>8</v>
      </c>
      <c r="R69" s="127">
        <f t="shared" si="3"/>
        <v>1394880</v>
      </c>
      <c r="U69" s="4">
        <f>'예산내역(세입)'!E5-'예산내역(세출)'!E5</f>
        <v>-0.33333396911621094</v>
      </c>
    </row>
    <row r="70" spans="1:21" s="2" customFormat="1" ht="20.100000000000001" customHeight="1" x14ac:dyDescent="0.15">
      <c r="A70" s="102"/>
      <c r="B70" s="147"/>
      <c r="C70" s="325"/>
      <c r="D70" s="181"/>
      <c r="E70" s="116"/>
      <c r="F70" s="131"/>
      <c r="G70" s="108"/>
      <c r="H70" s="123" t="s">
        <v>39</v>
      </c>
      <c r="I70" s="124">
        <v>400000</v>
      </c>
      <c r="J70" s="123" t="s">
        <v>4</v>
      </c>
      <c r="K70" s="123" t="s">
        <v>5</v>
      </c>
      <c r="L70" s="125">
        <v>12</v>
      </c>
      <c r="M70" s="123" t="s">
        <v>9</v>
      </c>
      <c r="N70" s="125"/>
      <c r="O70" s="125"/>
      <c r="P70" s="125"/>
      <c r="Q70" s="126" t="s">
        <v>8</v>
      </c>
      <c r="R70" s="127">
        <f t="shared" si="3"/>
        <v>4800000</v>
      </c>
    </row>
    <row r="71" spans="1:21" s="2" customFormat="1" ht="19.5" customHeight="1" x14ac:dyDescent="0.15">
      <c r="A71" s="102"/>
      <c r="B71" s="147"/>
      <c r="C71" s="114"/>
      <c r="D71" s="182"/>
      <c r="E71" s="147"/>
      <c r="F71" s="183"/>
      <c r="G71" s="184"/>
      <c r="H71" s="123" t="s">
        <v>40</v>
      </c>
      <c r="I71" s="124">
        <v>132000</v>
      </c>
      <c r="J71" s="123" t="s">
        <v>4</v>
      </c>
      <c r="K71" s="123" t="s">
        <v>5</v>
      </c>
      <c r="L71" s="125">
        <v>12</v>
      </c>
      <c r="M71" s="123" t="s">
        <v>9</v>
      </c>
      <c r="N71" s="125"/>
      <c r="O71" s="125"/>
      <c r="P71" s="125"/>
      <c r="Q71" s="126" t="s">
        <v>8</v>
      </c>
      <c r="R71" s="127">
        <f t="shared" si="3"/>
        <v>1584000</v>
      </c>
    </row>
    <row r="72" spans="1:21" s="2" customFormat="1" ht="20.100000000000001" customHeight="1" x14ac:dyDescent="0.15">
      <c r="A72" s="102"/>
      <c r="B72" s="128"/>
      <c r="C72" s="147"/>
      <c r="D72" s="115"/>
      <c r="E72" s="116"/>
      <c r="F72" s="117"/>
      <c r="G72" s="179"/>
      <c r="H72" s="185" t="s">
        <v>143</v>
      </c>
      <c r="I72" s="124">
        <v>140000</v>
      </c>
      <c r="J72" s="123" t="s">
        <v>4</v>
      </c>
      <c r="K72" s="123" t="s">
        <v>5</v>
      </c>
      <c r="L72" s="125">
        <v>12</v>
      </c>
      <c r="M72" s="123" t="s">
        <v>9</v>
      </c>
      <c r="N72" s="125"/>
      <c r="O72" s="125"/>
      <c r="P72" s="125"/>
      <c r="Q72" s="126" t="s">
        <v>8</v>
      </c>
      <c r="R72" s="127">
        <f t="shared" si="3"/>
        <v>1680000</v>
      </c>
    </row>
    <row r="73" spans="1:21" s="2" customFormat="1" ht="20.100000000000001" customHeight="1" x14ac:dyDescent="0.15">
      <c r="A73" s="102"/>
      <c r="B73" s="147"/>
      <c r="C73" s="325"/>
      <c r="D73" s="181"/>
      <c r="E73" s="116"/>
      <c r="F73" s="117"/>
      <c r="G73" s="179"/>
      <c r="H73" s="123" t="s">
        <v>41</v>
      </c>
      <c r="I73" s="124">
        <v>300000</v>
      </c>
      <c r="J73" s="123" t="s">
        <v>4</v>
      </c>
      <c r="K73" s="123" t="s">
        <v>5</v>
      </c>
      <c r="L73" s="125">
        <v>12</v>
      </c>
      <c r="M73" s="123" t="s">
        <v>9</v>
      </c>
      <c r="N73" s="125"/>
      <c r="O73" s="125"/>
      <c r="P73" s="125"/>
      <c r="Q73" s="126" t="s">
        <v>8</v>
      </c>
      <c r="R73" s="127">
        <f t="shared" si="3"/>
        <v>3600000</v>
      </c>
    </row>
    <row r="74" spans="1:21" s="2" customFormat="1" ht="20.100000000000001" customHeight="1" x14ac:dyDescent="0.15">
      <c r="A74" s="102"/>
      <c r="B74" s="147"/>
      <c r="C74" s="325"/>
      <c r="D74" s="181"/>
      <c r="E74" s="116"/>
      <c r="F74" s="131"/>
      <c r="G74" s="108"/>
      <c r="H74" s="123" t="s">
        <v>42</v>
      </c>
      <c r="I74" s="124">
        <v>200000</v>
      </c>
      <c r="J74" s="123" t="s">
        <v>4</v>
      </c>
      <c r="K74" s="123" t="s">
        <v>5</v>
      </c>
      <c r="L74" s="125">
        <v>12</v>
      </c>
      <c r="M74" s="123" t="s">
        <v>9</v>
      </c>
      <c r="N74" s="125"/>
      <c r="O74" s="125"/>
      <c r="P74" s="125"/>
      <c r="Q74" s="126" t="s">
        <v>8</v>
      </c>
      <c r="R74" s="127">
        <f t="shared" si="3"/>
        <v>2400000</v>
      </c>
    </row>
    <row r="75" spans="1:21" s="2" customFormat="1" ht="20.100000000000001" customHeight="1" x14ac:dyDescent="0.15">
      <c r="A75" s="102"/>
      <c r="B75" s="147"/>
      <c r="C75" s="325"/>
      <c r="D75" s="181"/>
      <c r="E75" s="116"/>
      <c r="F75" s="117"/>
      <c r="G75" s="179"/>
      <c r="H75" s="186" t="s">
        <v>43</v>
      </c>
      <c r="I75" s="124">
        <v>63000</v>
      </c>
      <c r="J75" s="123" t="s">
        <v>4</v>
      </c>
      <c r="K75" s="123" t="s">
        <v>5</v>
      </c>
      <c r="L75" s="125">
        <v>12</v>
      </c>
      <c r="M75" s="123" t="s">
        <v>9</v>
      </c>
      <c r="N75" s="125"/>
      <c r="O75" s="125"/>
      <c r="P75" s="125"/>
      <c r="Q75" s="126" t="s">
        <v>8</v>
      </c>
      <c r="R75" s="127">
        <f t="shared" si="3"/>
        <v>756000</v>
      </c>
    </row>
    <row r="76" spans="1:21" s="2" customFormat="1" ht="20.100000000000001" customHeight="1" x14ac:dyDescent="0.15">
      <c r="A76" s="102"/>
      <c r="B76" s="147"/>
      <c r="C76" s="325"/>
      <c r="D76" s="181"/>
      <c r="E76" s="116"/>
      <c r="F76" s="131"/>
      <c r="G76" s="108"/>
      <c r="H76" s="123" t="s">
        <v>162</v>
      </c>
      <c r="I76" s="187">
        <v>350000</v>
      </c>
      <c r="J76" s="123" t="s">
        <v>4</v>
      </c>
      <c r="K76" s="123" t="s">
        <v>5</v>
      </c>
      <c r="L76" s="125">
        <v>12</v>
      </c>
      <c r="M76" s="123" t="s">
        <v>9</v>
      </c>
      <c r="N76" s="125"/>
      <c r="O76" s="125"/>
      <c r="P76" s="125"/>
      <c r="Q76" s="126" t="s">
        <v>8</v>
      </c>
      <c r="R76" s="127">
        <f t="shared" si="3"/>
        <v>4200000</v>
      </c>
    </row>
    <row r="77" spans="1:21" s="2" customFormat="1" ht="20.100000000000001" customHeight="1" x14ac:dyDescent="0.15">
      <c r="A77" s="102"/>
      <c r="B77" s="147"/>
      <c r="C77" s="325"/>
      <c r="D77" s="181"/>
      <c r="E77" s="116"/>
      <c r="F77" s="131"/>
      <c r="G77" s="108"/>
      <c r="H77" s="123" t="s">
        <v>44</v>
      </c>
      <c r="I77" s="124">
        <v>330000</v>
      </c>
      <c r="J77" s="123" t="s">
        <v>4</v>
      </c>
      <c r="K77" s="123" t="s">
        <v>5</v>
      </c>
      <c r="L77" s="125">
        <v>12</v>
      </c>
      <c r="M77" s="123" t="s">
        <v>9</v>
      </c>
      <c r="N77" s="125"/>
      <c r="O77" s="125"/>
      <c r="P77" s="125"/>
      <c r="Q77" s="126" t="s">
        <v>8</v>
      </c>
      <c r="R77" s="127">
        <f t="shared" si="3"/>
        <v>3960000</v>
      </c>
    </row>
    <row r="78" spans="1:21" s="2" customFormat="1" ht="20.100000000000001" customHeight="1" x14ac:dyDescent="0.15">
      <c r="A78" s="102"/>
      <c r="B78" s="128"/>
      <c r="C78" s="114"/>
      <c r="D78" s="115"/>
      <c r="E78" s="116"/>
      <c r="F78" s="131"/>
      <c r="G78" s="108"/>
      <c r="H78" s="123" t="s">
        <v>149</v>
      </c>
      <c r="I78" s="124">
        <v>300000</v>
      </c>
      <c r="J78" s="123" t="s">
        <v>4</v>
      </c>
      <c r="K78" s="123" t="s">
        <v>5</v>
      </c>
      <c r="L78" s="125">
        <v>12</v>
      </c>
      <c r="M78" s="123" t="s">
        <v>9</v>
      </c>
      <c r="N78" s="125"/>
      <c r="O78" s="125"/>
      <c r="P78" s="125"/>
      <c r="Q78" s="126" t="s">
        <v>8</v>
      </c>
      <c r="R78" s="127">
        <f t="shared" si="3"/>
        <v>3600000</v>
      </c>
    </row>
    <row r="79" spans="1:21" s="2" customFormat="1" ht="20.100000000000001" customHeight="1" thickBot="1" x14ac:dyDescent="0.2">
      <c r="A79" s="421"/>
      <c r="B79" s="437"/>
      <c r="C79" s="438"/>
      <c r="D79" s="439"/>
      <c r="E79" s="440"/>
      <c r="F79" s="441"/>
      <c r="G79" s="426"/>
      <c r="H79" s="442" t="s">
        <v>366</v>
      </c>
      <c r="I79" s="443">
        <v>300000</v>
      </c>
      <c r="J79" s="442" t="s">
        <v>4</v>
      </c>
      <c r="K79" s="442" t="s">
        <v>5</v>
      </c>
      <c r="L79" s="444">
        <v>2</v>
      </c>
      <c r="M79" s="442" t="s">
        <v>10</v>
      </c>
      <c r="N79" s="444"/>
      <c r="O79" s="444"/>
      <c r="P79" s="444"/>
      <c r="Q79" s="445" t="s">
        <v>8</v>
      </c>
      <c r="R79" s="446">
        <f t="shared" si="3"/>
        <v>600000</v>
      </c>
    </row>
    <row r="80" spans="1:21" s="2" customFormat="1" ht="18.75" customHeight="1" x14ac:dyDescent="0.15">
      <c r="A80" s="447"/>
      <c r="B80" s="448"/>
      <c r="C80" s="449"/>
      <c r="D80" s="450"/>
      <c r="E80" s="451"/>
      <c r="F80" s="452"/>
      <c r="G80" s="453"/>
      <c r="H80" s="448" t="s">
        <v>336</v>
      </c>
      <c r="I80" s="454">
        <v>200000</v>
      </c>
      <c r="J80" s="455" t="s">
        <v>4</v>
      </c>
      <c r="K80" s="455" t="s">
        <v>5</v>
      </c>
      <c r="L80" s="456">
        <v>2</v>
      </c>
      <c r="M80" s="455" t="s">
        <v>9</v>
      </c>
      <c r="N80" s="456"/>
      <c r="O80" s="456"/>
      <c r="P80" s="456"/>
      <c r="Q80" s="457" t="s">
        <v>8</v>
      </c>
      <c r="R80" s="458">
        <f t="shared" si="3"/>
        <v>400000</v>
      </c>
    </row>
    <row r="81" spans="1:20" s="2" customFormat="1" ht="20.100000000000001" customHeight="1" x14ac:dyDescent="0.15">
      <c r="A81" s="102"/>
      <c r="B81" s="128"/>
      <c r="C81" s="114"/>
      <c r="D81" s="115"/>
      <c r="E81" s="116"/>
      <c r="F81" s="117"/>
      <c r="G81" s="179"/>
      <c r="H81" s="123" t="s">
        <v>215</v>
      </c>
      <c r="I81" s="124">
        <v>200000</v>
      </c>
      <c r="J81" s="123" t="s">
        <v>4</v>
      </c>
      <c r="K81" s="123" t="s">
        <v>5</v>
      </c>
      <c r="L81" s="125">
        <v>12</v>
      </c>
      <c r="M81" s="123" t="s">
        <v>9</v>
      </c>
      <c r="N81" s="125"/>
      <c r="O81" s="125"/>
      <c r="P81" s="125"/>
      <c r="Q81" s="126" t="s">
        <v>8</v>
      </c>
      <c r="R81" s="127">
        <f t="shared" si="3"/>
        <v>2400000</v>
      </c>
    </row>
    <row r="82" spans="1:20" s="2" customFormat="1" ht="20.100000000000001" customHeight="1" x14ac:dyDescent="0.15">
      <c r="A82" s="102"/>
      <c r="B82" s="360"/>
      <c r="C82" s="345"/>
      <c r="D82" s="161"/>
      <c r="E82" s="346"/>
      <c r="F82" s="163"/>
      <c r="G82" s="347"/>
      <c r="H82" s="335" t="s">
        <v>227</v>
      </c>
      <c r="I82" s="336">
        <v>5050343</v>
      </c>
      <c r="J82" s="335" t="s">
        <v>4</v>
      </c>
      <c r="K82" s="335" t="s">
        <v>5</v>
      </c>
      <c r="L82" s="337">
        <v>1</v>
      </c>
      <c r="M82" s="335" t="s">
        <v>13</v>
      </c>
      <c r="N82" s="337"/>
      <c r="O82" s="337"/>
      <c r="P82" s="337"/>
      <c r="Q82" s="335" t="s">
        <v>8</v>
      </c>
      <c r="R82" s="127">
        <f>ROUND(I82*L82,-1)</f>
        <v>5050340</v>
      </c>
    </row>
    <row r="83" spans="1:20" s="2" customFormat="1" ht="20.100000000000001" customHeight="1" x14ac:dyDescent="0.15">
      <c r="A83" s="102"/>
      <c r="B83" s="147"/>
      <c r="C83" s="342" t="s">
        <v>242</v>
      </c>
      <c r="D83" s="105">
        <v>146208070</v>
      </c>
      <c r="E83" s="338">
        <f>SUM(R83:R111)</f>
        <v>171626870</v>
      </c>
      <c r="F83" s="364">
        <f>E83-D83</f>
        <v>25418800</v>
      </c>
      <c r="G83" s="363">
        <f>F83/E83*100</f>
        <v>14.81050140924903</v>
      </c>
      <c r="H83" s="109" t="s">
        <v>367</v>
      </c>
      <c r="I83" s="110">
        <v>110000</v>
      </c>
      <c r="J83" s="109" t="s">
        <v>4</v>
      </c>
      <c r="K83" s="109" t="s">
        <v>5</v>
      </c>
      <c r="L83" s="111">
        <v>12</v>
      </c>
      <c r="M83" s="109" t="s">
        <v>9</v>
      </c>
      <c r="N83" s="111"/>
      <c r="O83" s="111"/>
      <c r="P83" s="111"/>
      <c r="Q83" s="112" t="s">
        <v>8</v>
      </c>
      <c r="R83" s="113">
        <f t="shared" ref="R83:R99" si="4">I83*L83</f>
        <v>1320000</v>
      </c>
    </row>
    <row r="84" spans="1:20" s="2" customFormat="1" ht="20.100000000000001" customHeight="1" x14ac:dyDescent="0.15">
      <c r="A84" s="102"/>
      <c r="B84" s="128"/>
      <c r="C84" s="114"/>
      <c r="D84" s="115"/>
      <c r="E84" s="116"/>
      <c r="F84" s="193"/>
      <c r="G84" s="194"/>
      <c r="H84" s="123" t="s">
        <v>345</v>
      </c>
      <c r="I84" s="124">
        <v>150000</v>
      </c>
      <c r="J84" s="123" t="s">
        <v>4</v>
      </c>
      <c r="K84" s="123" t="s">
        <v>5</v>
      </c>
      <c r="L84" s="125">
        <v>12</v>
      </c>
      <c r="M84" s="123" t="s">
        <v>12</v>
      </c>
      <c r="N84" s="125"/>
      <c r="O84" s="125"/>
      <c r="P84" s="125"/>
      <c r="Q84" s="126" t="s">
        <v>8</v>
      </c>
      <c r="R84" s="127">
        <f t="shared" si="4"/>
        <v>1800000</v>
      </c>
    </row>
    <row r="85" spans="1:20" s="2" customFormat="1" ht="20.100000000000001" customHeight="1" x14ac:dyDescent="0.15">
      <c r="A85" s="102"/>
      <c r="B85" s="128"/>
      <c r="C85" s="345"/>
      <c r="D85" s="115"/>
      <c r="E85" s="346"/>
      <c r="F85" s="365"/>
      <c r="G85" s="366"/>
      <c r="H85" s="123" t="s">
        <v>437</v>
      </c>
      <c r="I85" s="124">
        <v>110000</v>
      </c>
      <c r="J85" s="123" t="s">
        <v>383</v>
      </c>
      <c r="K85" s="123" t="s">
        <v>5</v>
      </c>
      <c r="L85" s="125">
        <v>3</v>
      </c>
      <c r="M85" s="123" t="s">
        <v>392</v>
      </c>
      <c r="N85" s="125"/>
      <c r="O85" s="125"/>
      <c r="P85" s="125"/>
      <c r="Q85" s="126"/>
      <c r="R85" s="127">
        <f t="shared" si="4"/>
        <v>330000</v>
      </c>
    </row>
    <row r="86" spans="1:20" s="2" customFormat="1" ht="20.100000000000001" customHeight="1" x14ac:dyDescent="0.15">
      <c r="A86" s="102"/>
      <c r="B86" s="128"/>
      <c r="C86" s="345"/>
      <c r="D86" s="115"/>
      <c r="E86" s="346"/>
      <c r="F86" s="365"/>
      <c r="G86" s="366"/>
      <c r="H86" s="123" t="s">
        <v>436</v>
      </c>
      <c r="I86" s="124">
        <v>130000</v>
      </c>
      <c r="J86" s="123" t="s">
        <v>383</v>
      </c>
      <c r="K86" s="123" t="s">
        <v>5</v>
      </c>
      <c r="L86" s="125">
        <v>6</v>
      </c>
      <c r="M86" s="123" t="s">
        <v>392</v>
      </c>
      <c r="N86" s="125"/>
      <c r="O86" s="125"/>
      <c r="P86" s="125"/>
      <c r="Q86" s="126" t="s">
        <v>8</v>
      </c>
      <c r="R86" s="127">
        <f t="shared" si="4"/>
        <v>780000</v>
      </c>
    </row>
    <row r="87" spans="1:20" s="2" customFormat="1" ht="20.100000000000001" customHeight="1" x14ac:dyDescent="0.15">
      <c r="A87" s="102"/>
      <c r="B87" s="128"/>
      <c r="C87" s="345"/>
      <c r="D87" s="115"/>
      <c r="E87" s="346"/>
      <c r="F87" s="365"/>
      <c r="G87" s="366"/>
      <c r="H87" s="123" t="s">
        <v>438</v>
      </c>
      <c r="I87" s="124">
        <v>272580</v>
      </c>
      <c r="J87" s="123" t="s">
        <v>383</v>
      </c>
      <c r="K87" s="123" t="s">
        <v>5</v>
      </c>
      <c r="L87" s="125">
        <v>9</v>
      </c>
      <c r="M87" s="123" t="s">
        <v>392</v>
      </c>
      <c r="N87" s="125"/>
      <c r="O87" s="125"/>
      <c r="P87" s="125"/>
      <c r="Q87" s="126"/>
      <c r="R87" s="127">
        <f t="shared" si="4"/>
        <v>2453220</v>
      </c>
    </row>
    <row r="88" spans="1:20" s="2" customFormat="1" ht="20.100000000000001" customHeight="1" x14ac:dyDescent="0.15">
      <c r="A88" s="102"/>
      <c r="B88" s="128"/>
      <c r="C88" s="345"/>
      <c r="D88" s="161"/>
      <c r="E88" s="346"/>
      <c r="F88" s="365"/>
      <c r="G88" s="366"/>
      <c r="H88" s="335" t="s">
        <v>45</v>
      </c>
      <c r="I88" s="336">
        <v>57750</v>
      </c>
      <c r="J88" s="335" t="s">
        <v>4</v>
      </c>
      <c r="K88" s="335" t="s">
        <v>5</v>
      </c>
      <c r="L88" s="337">
        <v>12</v>
      </c>
      <c r="M88" s="335" t="s">
        <v>9</v>
      </c>
      <c r="N88" s="337"/>
      <c r="O88" s="337"/>
      <c r="P88" s="337"/>
      <c r="Q88" s="359" t="s">
        <v>8</v>
      </c>
      <c r="R88" s="127">
        <f t="shared" si="4"/>
        <v>693000</v>
      </c>
    </row>
    <row r="89" spans="1:20" s="2" customFormat="1" ht="20.100000000000001" customHeight="1" x14ac:dyDescent="0.15">
      <c r="A89" s="102"/>
      <c r="B89" s="128"/>
      <c r="C89" s="345"/>
      <c r="D89" s="161"/>
      <c r="E89" s="346"/>
      <c r="F89" s="365"/>
      <c r="G89" s="366"/>
      <c r="H89" s="335" t="s">
        <v>368</v>
      </c>
      <c r="I89" s="336">
        <v>100000</v>
      </c>
      <c r="J89" s="335" t="s">
        <v>4</v>
      </c>
      <c r="K89" s="335" t="s">
        <v>5</v>
      </c>
      <c r="L89" s="337">
        <v>12</v>
      </c>
      <c r="M89" s="335" t="s">
        <v>9</v>
      </c>
      <c r="N89" s="337"/>
      <c r="O89" s="337"/>
      <c r="P89" s="337"/>
      <c r="Q89" s="359" t="s">
        <v>8</v>
      </c>
      <c r="R89" s="127">
        <f t="shared" si="4"/>
        <v>1200000</v>
      </c>
    </row>
    <row r="90" spans="1:20" s="2" customFormat="1" ht="20.100000000000001" customHeight="1" x14ac:dyDescent="0.15">
      <c r="A90" s="102"/>
      <c r="B90" s="128"/>
      <c r="C90" s="114"/>
      <c r="D90" s="115"/>
      <c r="E90" s="116"/>
      <c r="F90" s="193"/>
      <c r="G90" s="194"/>
      <c r="H90" s="123" t="s">
        <v>328</v>
      </c>
      <c r="I90" s="124">
        <v>43000</v>
      </c>
      <c r="J90" s="123" t="s">
        <v>4</v>
      </c>
      <c r="K90" s="123" t="s">
        <v>5</v>
      </c>
      <c r="L90" s="125">
        <v>12</v>
      </c>
      <c r="M90" s="123" t="s">
        <v>9</v>
      </c>
      <c r="N90" s="125"/>
      <c r="O90" s="125"/>
      <c r="P90" s="125"/>
      <c r="Q90" s="126" t="s">
        <v>8</v>
      </c>
      <c r="R90" s="127">
        <f t="shared" si="4"/>
        <v>516000</v>
      </c>
    </row>
    <row r="91" spans="1:20" s="2" customFormat="1" ht="20.100000000000001" customHeight="1" x14ac:dyDescent="0.15">
      <c r="A91" s="102"/>
      <c r="B91" s="128"/>
      <c r="C91" s="114"/>
      <c r="D91" s="115"/>
      <c r="E91" s="116"/>
      <c r="F91" s="193"/>
      <c r="G91" s="194"/>
      <c r="H91" s="123" t="s">
        <v>46</v>
      </c>
      <c r="I91" s="124">
        <v>4500000</v>
      </c>
      <c r="J91" s="123" t="s">
        <v>4</v>
      </c>
      <c r="K91" s="123" t="s">
        <v>5</v>
      </c>
      <c r="L91" s="125">
        <v>12</v>
      </c>
      <c r="M91" s="123" t="s">
        <v>9</v>
      </c>
      <c r="N91" s="125"/>
      <c r="O91" s="125"/>
      <c r="P91" s="125"/>
      <c r="Q91" s="126" t="s">
        <v>8</v>
      </c>
      <c r="R91" s="127">
        <f t="shared" si="4"/>
        <v>54000000</v>
      </c>
      <c r="T91" s="4"/>
    </row>
    <row r="92" spans="1:20" s="2" customFormat="1" ht="20.100000000000001" customHeight="1" x14ac:dyDescent="0.15">
      <c r="A92" s="102"/>
      <c r="B92" s="128"/>
      <c r="C92" s="114"/>
      <c r="D92" s="115"/>
      <c r="E92" s="116"/>
      <c r="F92" s="193"/>
      <c r="G92" s="194"/>
      <c r="H92" s="123" t="s">
        <v>47</v>
      </c>
      <c r="I92" s="124">
        <v>1700000</v>
      </c>
      <c r="J92" s="123" t="s">
        <v>4</v>
      </c>
      <c r="K92" s="123" t="s">
        <v>5</v>
      </c>
      <c r="L92" s="125">
        <v>12</v>
      </c>
      <c r="M92" s="123" t="s">
        <v>9</v>
      </c>
      <c r="N92" s="125"/>
      <c r="O92" s="125"/>
      <c r="P92" s="125"/>
      <c r="Q92" s="126" t="s">
        <v>8</v>
      </c>
      <c r="R92" s="127">
        <f t="shared" si="4"/>
        <v>20400000</v>
      </c>
    </row>
    <row r="93" spans="1:20" s="2" customFormat="1" ht="20.100000000000001" customHeight="1" x14ac:dyDescent="0.15">
      <c r="A93" s="102"/>
      <c r="B93" s="147"/>
      <c r="C93" s="325"/>
      <c r="D93" s="181"/>
      <c r="E93" s="116"/>
      <c r="F93" s="117"/>
      <c r="G93" s="108"/>
      <c r="H93" s="123" t="s">
        <v>74</v>
      </c>
      <c r="I93" s="187">
        <v>4500000</v>
      </c>
      <c r="J93" s="123" t="s">
        <v>4</v>
      </c>
      <c r="K93" s="123" t="s">
        <v>5</v>
      </c>
      <c r="L93" s="125">
        <v>12</v>
      </c>
      <c r="M93" s="123" t="s">
        <v>9</v>
      </c>
      <c r="N93" s="125"/>
      <c r="O93" s="125"/>
      <c r="P93" s="125"/>
      <c r="Q93" s="123" t="s">
        <v>8</v>
      </c>
      <c r="R93" s="127">
        <f t="shared" si="4"/>
        <v>54000000</v>
      </c>
    </row>
    <row r="94" spans="1:20" s="2" customFormat="1" ht="20.100000000000001" customHeight="1" x14ac:dyDescent="0.15">
      <c r="A94" s="102"/>
      <c r="B94" s="147"/>
      <c r="C94" s="325"/>
      <c r="D94" s="181"/>
      <c r="E94" s="116"/>
      <c r="F94" s="117"/>
      <c r="G94" s="179"/>
      <c r="H94" s="123" t="s">
        <v>346</v>
      </c>
      <c r="I94" s="124">
        <v>600000</v>
      </c>
      <c r="J94" s="123" t="s">
        <v>4</v>
      </c>
      <c r="K94" s="123" t="s">
        <v>5</v>
      </c>
      <c r="L94" s="125">
        <v>12</v>
      </c>
      <c r="M94" s="123" t="s">
        <v>9</v>
      </c>
      <c r="N94" s="125"/>
      <c r="O94" s="125"/>
      <c r="P94" s="125"/>
      <c r="Q94" s="126" t="s">
        <v>8</v>
      </c>
      <c r="R94" s="127">
        <f t="shared" si="4"/>
        <v>7200000</v>
      </c>
    </row>
    <row r="95" spans="1:20" s="2" customFormat="1" ht="20.100000000000001" customHeight="1" x14ac:dyDescent="0.15">
      <c r="A95" s="102"/>
      <c r="B95" s="128"/>
      <c r="C95" s="114"/>
      <c r="D95" s="115"/>
      <c r="E95" s="116"/>
      <c r="F95" s="193"/>
      <c r="G95" s="194"/>
      <c r="H95" s="123" t="s">
        <v>146</v>
      </c>
      <c r="I95" s="124">
        <v>300000</v>
      </c>
      <c r="J95" s="123" t="s">
        <v>4</v>
      </c>
      <c r="K95" s="123" t="s">
        <v>5</v>
      </c>
      <c r="L95" s="125">
        <v>2</v>
      </c>
      <c r="M95" s="123" t="s">
        <v>10</v>
      </c>
      <c r="N95" s="125"/>
      <c r="O95" s="125"/>
      <c r="P95" s="125"/>
      <c r="Q95" s="126" t="s">
        <v>8</v>
      </c>
      <c r="R95" s="127">
        <f t="shared" si="4"/>
        <v>600000</v>
      </c>
    </row>
    <row r="96" spans="1:20" s="2" customFormat="1" ht="20.100000000000001" customHeight="1" x14ac:dyDescent="0.15">
      <c r="A96" s="102"/>
      <c r="B96" s="147"/>
      <c r="C96" s="114"/>
      <c r="D96" s="115"/>
      <c r="E96" s="116"/>
      <c r="F96" s="117"/>
      <c r="G96" s="108"/>
      <c r="H96" s="123" t="s">
        <v>265</v>
      </c>
      <c r="I96" s="124">
        <v>30000</v>
      </c>
      <c r="J96" s="123" t="s">
        <v>4</v>
      </c>
      <c r="K96" s="123" t="s">
        <v>5</v>
      </c>
      <c r="L96" s="125">
        <v>4</v>
      </c>
      <c r="M96" s="123" t="s">
        <v>9</v>
      </c>
      <c r="N96" s="125"/>
      <c r="O96" s="125"/>
      <c r="P96" s="125"/>
      <c r="Q96" s="126" t="s">
        <v>8</v>
      </c>
      <c r="R96" s="127">
        <f t="shared" si="4"/>
        <v>120000</v>
      </c>
    </row>
    <row r="97" spans="1:19" s="2" customFormat="1" ht="20.100000000000001" customHeight="1" x14ac:dyDescent="0.15">
      <c r="A97" s="102"/>
      <c r="B97" s="128"/>
      <c r="C97" s="114"/>
      <c r="D97" s="115"/>
      <c r="E97" s="116"/>
      <c r="F97" s="195"/>
      <c r="G97" s="196"/>
      <c r="H97" s="123" t="s">
        <v>264</v>
      </c>
      <c r="I97" s="187">
        <v>332100</v>
      </c>
      <c r="J97" s="123" t="s">
        <v>4</v>
      </c>
      <c r="K97" s="123" t="s">
        <v>5</v>
      </c>
      <c r="L97" s="125">
        <v>1</v>
      </c>
      <c r="M97" s="123" t="s">
        <v>12</v>
      </c>
      <c r="N97" s="125"/>
      <c r="O97" s="125"/>
      <c r="P97" s="125"/>
      <c r="Q97" s="126" t="s">
        <v>8</v>
      </c>
      <c r="R97" s="127">
        <f t="shared" si="4"/>
        <v>332100</v>
      </c>
    </row>
    <row r="98" spans="1:19" s="2" customFormat="1" ht="20.100000000000001" customHeight="1" x14ac:dyDescent="0.15">
      <c r="A98" s="102"/>
      <c r="B98" s="128"/>
      <c r="C98" s="114"/>
      <c r="D98" s="115"/>
      <c r="E98" s="116"/>
      <c r="F98" s="195"/>
      <c r="G98" s="196"/>
      <c r="H98" s="123" t="s">
        <v>48</v>
      </c>
      <c r="I98" s="124">
        <v>200000</v>
      </c>
      <c r="J98" s="123" t="s">
        <v>4</v>
      </c>
      <c r="K98" s="123" t="s">
        <v>5</v>
      </c>
      <c r="L98" s="125">
        <v>1</v>
      </c>
      <c r="M98" s="123" t="s">
        <v>12</v>
      </c>
      <c r="N98" s="125"/>
      <c r="O98" s="125"/>
      <c r="P98" s="125"/>
      <c r="Q98" s="126" t="s">
        <v>8</v>
      </c>
      <c r="R98" s="127">
        <f t="shared" si="4"/>
        <v>200000</v>
      </c>
    </row>
    <row r="99" spans="1:19" s="2" customFormat="1" ht="20.100000000000001" customHeight="1" x14ac:dyDescent="0.15">
      <c r="A99" s="102"/>
      <c r="B99" s="128"/>
      <c r="C99" s="114"/>
      <c r="D99" s="115"/>
      <c r="E99" s="116"/>
      <c r="F99" s="195"/>
      <c r="G99" s="196"/>
      <c r="H99" s="123" t="s">
        <v>49</v>
      </c>
      <c r="I99" s="124">
        <v>50000</v>
      </c>
      <c r="J99" s="123" t="s">
        <v>4</v>
      </c>
      <c r="K99" s="123" t="s">
        <v>5</v>
      </c>
      <c r="L99" s="125">
        <v>1</v>
      </c>
      <c r="M99" s="123" t="s">
        <v>12</v>
      </c>
      <c r="N99" s="125"/>
      <c r="O99" s="125"/>
      <c r="P99" s="125"/>
      <c r="Q99" s="126" t="s">
        <v>8</v>
      </c>
      <c r="R99" s="127">
        <f t="shared" si="4"/>
        <v>50000</v>
      </c>
    </row>
    <row r="100" spans="1:19" s="2" customFormat="1" ht="20.100000000000001" customHeight="1" x14ac:dyDescent="0.15">
      <c r="A100" s="102"/>
      <c r="B100" s="128"/>
      <c r="C100" s="114"/>
      <c r="D100" s="115"/>
      <c r="E100" s="116"/>
      <c r="F100" s="195"/>
      <c r="G100" s="196"/>
      <c r="H100" s="123" t="s">
        <v>147</v>
      </c>
      <c r="I100" s="124">
        <v>600000</v>
      </c>
      <c r="J100" s="123" t="s">
        <v>4</v>
      </c>
      <c r="K100" s="123" t="s">
        <v>5</v>
      </c>
      <c r="L100" s="125">
        <v>1</v>
      </c>
      <c r="M100" s="123" t="s">
        <v>12</v>
      </c>
      <c r="N100" s="125"/>
      <c r="O100" s="125"/>
      <c r="P100" s="125"/>
      <c r="Q100" s="126" t="s">
        <v>8</v>
      </c>
      <c r="R100" s="127">
        <f t="shared" ref="R100:R106" si="5">I100*L100</f>
        <v>600000</v>
      </c>
    </row>
    <row r="101" spans="1:19" s="2" customFormat="1" ht="20.100000000000001" customHeight="1" x14ac:dyDescent="0.15">
      <c r="A101" s="102"/>
      <c r="B101" s="128"/>
      <c r="C101" s="114"/>
      <c r="D101" s="115"/>
      <c r="E101" s="116"/>
      <c r="F101" s="195"/>
      <c r="G101" s="196"/>
      <c r="H101" s="123" t="s">
        <v>50</v>
      </c>
      <c r="I101" s="124">
        <v>140000</v>
      </c>
      <c r="J101" s="123" t="s">
        <v>4</v>
      </c>
      <c r="K101" s="123" t="s">
        <v>5</v>
      </c>
      <c r="L101" s="125">
        <v>12</v>
      </c>
      <c r="M101" s="123" t="s">
        <v>9</v>
      </c>
      <c r="N101" s="125"/>
      <c r="O101" s="125"/>
      <c r="P101" s="125"/>
      <c r="Q101" s="126" t="s">
        <v>8</v>
      </c>
      <c r="R101" s="127">
        <f>I101*L101</f>
        <v>1680000</v>
      </c>
    </row>
    <row r="102" spans="1:19" s="2" customFormat="1" ht="20.100000000000001" customHeight="1" x14ac:dyDescent="0.15">
      <c r="A102" s="102"/>
      <c r="B102" s="128"/>
      <c r="C102" s="114"/>
      <c r="D102" s="115"/>
      <c r="E102" s="116"/>
      <c r="F102" s="195"/>
      <c r="G102" s="196"/>
      <c r="H102" s="123" t="s">
        <v>51</v>
      </c>
      <c r="I102" s="187">
        <v>133000</v>
      </c>
      <c r="J102" s="123" t="s">
        <v>4</v>
      </c>
      <c r="K102" s="123" t="s">
        <v>5</v>
      </c>
      <c r="L102" s="125">
        <v>12</v>
      </c>
      <c r="M102" s="123" t="s">
        <v>9</v>
      </c>
      <c r="N102" s="125"/>
      <c r="O102" s="125"/>
      <c r="P102" s="125"/>
      <c r="Q102" s="126" t="s">
        <v>8</v>
      </c>
      <c r="R102" s="127">
        <f>I102*L102</f>
        <v>1596000</v>
      </c>
    </row>
    <row r="103" spans="1:19" s="2" customFormat="1" ht="20.100000000000001" customHeight="1" x14ac:dyDescent="0.15">
      <c r="A103" s="102"/>
      <c r="B103" s="128"/>
      <c r="C103" s="147"/>
      <c r="D103" s="115"/>
      <c r="E103" s="116"/>
      <c r="F103" s="195"/>
      <c r="G103" s="196"/>
      <c r="H103" s="123" t="s">
        <v>52</v>
      </c>
      <c r="I103" s="124">
        <v>700000</v>
      </c>
      <c r="J103" s="123" t="s">
        <v>4</v>
      </c>
      <c r="K103" s="123" t="s">
        <v>5</v>
      </c>
      <c r="L103" s="125">
        <v>2</v>
      </c>
      <c r="M103" s="123" t="s">
        <v>10</v>
      </c>
      <c r="N103" s="125"/>
      <c r="O103" s="125"/>
      <c r="P103" s="125"/>
      <c r="Q103" s="126" t="s">
        <v>8</v>
      </c>
      <c r="R103" s="127">
        <f>I103*L103</f>
        <v>1400000</v>
      </c>
    </row>
    <row r="104" spans="1:19" s="2" customFormat="1" ht="20.100000000000001" customHeight="1" x14ac:dyDescent="0.15">
      <c r="A104" s="102"/>
      <c r="B104" s="147"/>
      <c r="C104" s="114"/>
      <c r="D104" s="115"/>
      <c r="E104" s="116"/>
      <c r="F104" s="195"/>
      <c r="G104" s="196"/>
      <c r="H104" s="185" t="s">
        <v>348</v>
      </c>
      <c r="I104" s="124">
        <v>207400</v>
      </c>
      <c r="J104" s="123" t="s">
        <v>4</v>
      </c>
      <c r="K104" s="123" t="s">
        <v>5</v>
      </c>
      <c r="L104" s="125">
        <v>1</v>
      </c>
      <c r="M104" s="123" t="s">
        <v>10</v>
      </c>
      <c r="N104" s="125"/>
      <c r="O104" s="125"/>
      <c r="P104" s="125"/>
      <c r="Q104" s="126" t="s">
        <v>8</v>
      </c>
      <c r="R104" s="127">
        <f>I104*L104</f>
        <v>207400</v>
      </c>
    </row>
    <row r="105" spans="1:19" s="2" customFormat="1" ht="20.100000000000001" customHeight="1" thickBot="1" x14ac:dyDescent="0.2">
      <c r="A105" s="135"/>
      <c r="B105" s="136"/>
      <c r="C105" s="137"/>
      <c r="D105" s="138"/>
      <c r="E105" s="139"/>
      <c r="F105" s="209"/>
      <c r="G105" s="210"/>
      <c r="H105" s="143" t="s">
        <v>327</v>
      </c>
      <c r="I105" s="190">
        <v>11170000</v>
      </c>
      <c r="J105" s="189" t="s">
        <v>4</v>
      </c>
      <c r="K105" s="189" t="s">
        <v>5</v>
      </c>
      <c r="L105" s="191">
        <v>1</v>
      </c>
      <c r="M105" s="189" t="s">
        <v>10</v>
      </c>
      <c r="N105" s="191"/>
      <c r="O105" s="191"/>
      <c r="P105" s="191"/>
      <c r="Q105" s="197" t="s">
        <v>8</v>
      </c>
      <c r="R105" s="192">
        <f>I105*L105</f>
        <v>11170000</v>
      </c>
    </row>
    <row r="106" spans="1:19" s="2" customFormat="1" ht="20.100000000000001" customHeight="1" x14ac:dyDescent="0.15">
      <c r="A106" s="102"/>
      <c r="B106" s="128"/>
      <c r="C106" s="114"/>
      <c r="D106" s="115"/>
      <c r="E106" s="116"/>
      <c r="F106" s="195"/>
      <c r="G106" s="196"/>
      <c r="H106" s="123" t="s">
        <v>332</v>
      </c>
      <c r="I106" s="124">
        <v>511150</v>
      </c>
      <c r="J106" s="123" t="s">
        <v>4</v>
      </c>
      <c r="K106" s="123" t="s">
        <v>5</v>
      </c>
      <c r="L106" s="125">
        <v>1</v>
      </c>
      <c r="M106" s="123" t="s">
        <v>10</v>
      </c>
      <c r="N106" s="125"/>
      <c r="O106" s="125"/>
      <c r="P106" s="125"/>
      <c r="Q106" s="123" t="s">
        <v>8</v>
      </c>
      <c r="R106" s="127">
        <f t="shared" si="5"/>
        <v>511150</v>
      </c>
    </row>
    <row r="107" spans="1:19" s="2" customFormat="1" ht="20.100000000000001" customHeight="1" x14ac:dyDescent="0.15">
      <c r="A107" s="102"/>
      <c r="B107" s="128"/>
      <c r="C107" s="114"/>
      <c r="D107" s="115"/>
      <c r="E107" s="116"/>
      <c r="F107" s="195"/>
      <c r="G107" s="196"/>
      <c r="H107" s="123" t="s">
        <v>333</v>
      </c>
      <c r="I107" s="124">
        <v>839970</v>
      </c>
      <c r="J107" s="123" t="s">
        <v>4</v>
      </c>
      <c r="K107" s="123" t="s">
        <v>5</v>
      </c>
      <c r="L107" s="125">
        <v>1</v>
      </c>
      <c r="M107" s="123" t="s">
        <v>10</v>
      </c>
      <c r="N107" s="125"/>
      <c r="O107" s="125"/>
      <c r="P107" s="125"/>
      <c r="Q107" s="126" t="s">
        <v>8</v>
      </c>
      <c r="R107" s="127">
        <f>I107*L107</f>
        <v>839970</v>
      </c>
    </row>
    <row r="108" spans="1:19" s="2" customFormat="1" ht="20.100000000000001" customHeight="1" x14ac:dyDescent="0.15">
      <c r="A108" s="102"/>
      <c r="B108" s="128"/>
      <c r="C108" s="345"/>
      <c r="D108" s="161"/>
      <c r="E108" s="346"/>
      <c r="F108" s="357"/>
      <c r="G108" s="358"/>
      <c r="H108" s="335" t="s">
        <v>347</v>
      </c>
      <c r="I108" s="336">
        <v>603030</v>
      </c>
      <c r="J108" s="335" t="s">
        <v>4</v>
      </c>
      <c r="K108" s="335" t="s">
        <v>5</v>
      </c>
      <c r="L108" s="337">
        <v>1</v>
      </c>
      <c r="M108" s="335" t="s">
        <v>10</v>
      </c>
      <c r="N108" s="337"/>
      <c r="O108" s="337"/>
      <c r="P108" s="337"/>
      <c r="Q108" s="359" t="s">
        <v>8</v>
      </c>
      <c r="R108" s="127">
        <f t="shared" ref="R108:R116" si="6">I108*L108</f>
        <v>603030</v>
      </c>
    </row>
    <row r="109" spans="1:19" s="2" customFormat="1" ht="20.100000000000001" customHeight="1" x14ac:dyDescent="0.15">
      <c r="A109" s="102"/>
      <c r="B109" s="128"/>
      <c r="C109" s="345"/>
      <c r="D109" s="161"/>
      <c r="E109" s="346"/>
      <c r="F109" s="357"/>
      <c r="G109" s="358"/>
      <c r="H109" s="335" t="s">
        <v>263</v>
      </c>
      <c r="I109" s="336">
        <v>55000</v>
      </c>
      <c r="J109" s="335" t="s">
        <v>4</v>
      </c>
      <c r="K109" s="335" t="s">
        <v>5</v>
      </c>
      <c r="L109" s="337">
        <v>1</v>
      </c>
      <c r="M109" s="335" t="s">
        <v>12</v>
      </c>
      <c r="N109" s="337"/>
      <c r="O109" s="337"/>
      <c r="P109" s="337"/>
      <c r="Q109" s="359" t="s">
        <v>8</v>
      </c>
      <c r="R109" s="127">
        <f t="shared" si="6"/>
        <v>55000</v>
      </c>
    </row>
    <row r="110" spans="1:19" s="2" customFormat="1" ht="20.100000000000001" customHeight="1" x14ac:dyDescent="0.15">
      <c r="A110" s="102"/>
      <c r="B110" s="128"/>
      <c r="C110" s="114"/>
      <c r="D110" s="115"/>
      <c r="E110" s="116"/>
      <c r="F110" s="195"/>
      <c r="G110" s="196"/>
      <c r="H110" s="123" t="s">
        <v>338</v>
      </c>
      <c r="I110" s="124">
        <v>10000</v>
      </c>
      <c r="J110" s="123" t="s">
        <v>4</v>
      </c>
      <c r="K110" s="123" t="s">
        <v>5</v>
      </c>
      <c r="L110" s="125">
        <v>97</v>
      </c>
      <c r="M110" s="123" t="s">
        <v>7</v>
      </c>
      <c r="N110" s="125"/>
      <c r="O110" s="125"/>
      <c r="P110" s="125"/>
      <c r="Q110" s="126" t="s">
        <v>8</v>
      </c>
      <c r="R110" s="127">
        <f t="shared" si="6"/>
        <v>970000</v>
      </c>
    </row>
    <row r="111" spans="1:19" s="2" customFormat="1" ht="20.100000000000001" customHeight="1" x14ac:dyDescent="0.15">
      <c r="A111" s="102"/>
      <c r="B111" s="360"/>
      <c r="C111" s="343"/>
      <c r="D111" s="245"/>
      <c r="E111" s="352"/>
      <c r="F111" s="367"/>
      <c r="G111" s="368"/>
      <c r="H111" s="154" t="s">
        <v>53</v>
      </c>
      <c r="I111" s="155">
        <v>3000000</v>
      </c>
      <c r="J111" s="154" t="s">
        <v>4</v>
      </c>
      <c r="K111" s="154" t="s">
        <v>5</v>
      </c>
      <c r="L111" s="156">
        <v>2</v>
      </c>
      <c r="M111" s="154" t="s">
        <v>10</v>
      </c>
      <c r="N111" s="156"/>
      <c r="O111" s="156"/>
      <c r="P111" s="156"/>
      <c r="Q111" s="157" t="s">
        <v>8</v>
      </c>
      <c r="R111" s="166">
        <f t="shared" si="6"/>
        <v>6000000</v>
      </c>
    </row>
    <row r="112" spans="1:19" s="2" customFormat="1" ht="20.100000000000001" customHeight="1" x14ac:dyDescent="0.15">
      <c r="A112" s="102"/>
      <c r="B112" s="360"/>
      <c r="C112" s="345" t="s">
        <v>54</v>
      </c>
      <c r="D112" s="161">
        <v>2640000</v>
      </c>
      <c r="E112" s="346">
        <f>R112+R113</f>
        <v>3000000</v>
      </c>
      <c r="F112" s="361">
        <f>E112-D112</f>
        <v>360000</v>
      </c>
      <c r="G112" s="347">
        <f>F112/E112*100</f>
        <v>12</v>
      </c>
      <c r="H112" s="335" t="s">
        <v>55</v>
      </c>
      <c r="I112" s="336">
        <v>200000</v>
      </c>
      <c r="J112" s="335" t="s">
        <v>4</v>
      </c>
      <c r="K112" s="335" t="s">
        <v>5</v>
      </c>
      <c r="L112" s="337">
        <v>12</v>
      </c>
      <c r="M112" s="335" t="s">
        <v>9</v>
      </c>
      <c r="N112" s="337"/>
      <c r="O112" s="337"/>
      <c r="P112" s="337"/>
      <c r="Q112" s="359" t="s">
        <v>8</v>
      </c>
      <c r="R112" s="127">
        <f t="shared" si="6"/>
        <v>2400000</v>
      </c>
      <c r="S112" s="2" t="s">
        <v>379</v>
      </c>
    </row>
    <row r="113" spans="1:18" s="2" customFormat="1" ht="20.100000000000001" customHeight="1" x14ac:dyDescent="0.15">
      <c r="A113" s="198"/>
      <c r="B113" s="147"/>
      <c r="C113" s="199"/>
      <c r="D113" s="200"/>
      <c r="E113" s="152"/>
      <c r="F113" s="201"/>
      <c r="G113" s="202"/>
      <c r="H113" s="154" t="s">
        <v>56</v>
      </c>
      <c r="I113" s="155">
        <v>50000</v>
      </c>
      <c r="J113" s="154" t="s">
        <v>4</v>
      </c>
      <c r="K113" s="154" t="s">
        <v>5</v>
      </c>
      <c r="L113" s="156">
        <v>12</v>
      </c>
      <c r="M113" s="154" t="s">
        <v>9</v>
      </c>
      <c r="N113" s="156"/>
      <c r="O113" s="156"/>
      <c r="P113" s="156"/>
      <c r="Q113" s="157" t="s">
        <v>8</v>
      </c>
      <c r="R113" s="166">
        <f t="shared" si="6"/>
        <v>600000</v>
      </c>
    </row>
    <row r="114" spans="1:18" s="2" customFormat="1" ht="20.100000000000001" customHeight="1" x14ac:dyDescent="0.15">
      <c r="A114" s="102"/>
      <c r="B114" s="147"/>
      <c r="C114" s="104" t="s">
        <v>237</v>
      </c>
      <c r="D114" s="105">
        <v>28700000</v>
      </c>
      <c r="E114" s="106">
        <f>SUM(R114:R124)</f>
        <v>46740000</v>
      </c>
      <c r="F114" s="107">
        <f>E114-D114</f>
        <v>18040000</v>
      </c>
      <c r="G114" s="130">
        <f>F114/E114*100</f>
        <v>38.596491228070171</v>
      </c>
      <c r="H114" s="109" t="s">
        <v>262</v>
      </c>
      <c r="I114" s="110">
        <v>7000000</v>
      </c>
      <c r="J114" s="109" t="s">
        <v>4</v>
      </c>
      <c r="K114" s="109" t="s">
        <v>5</v>
      </c>
      <c r="L114" s="111">
        <v>1</v>
      </c>
      <c r="M114" s="109" t="s">
        <v>12</v>
      </c>
      <c r="N114" s="203"/>
      <c r="O114" s="111"/>
      <c r="P114" s="111"/>
      <c r="Q114" s="112" t="s">
        <v>8</v>
      </c>
      <c r="R114" s="113">
        <f t="shared" si="6"/>
        <v>7000000</v>
      </c>
    </row>
    <row r="115" spans="1:18" s="2" customFormat="1" ht="20.100000000000001" customHeight="1" x14ac:dyDescent="0.15">
      <c r="A115" s="102"/>
      <c r="B115" s="128"/>
      <c r="C115" s="114"/>
      <c r="D115" s="115"/>
      <c r="E115" s="116"/>
      <c r="F115" s="131"/>
      <c r="G115" s="108"/>
      <c r="H115" s="123" t="s">
        <v>397</v>
      </c>
      <c r="I115" s="124">
        <v>5000000</v>
      </c>
      <c r="J115" s="123" t="s">
        <v>4</v>
      </c>
      <c r="K115" s="123" t="s">
        <v>5</v>
      </c>
      <c r="L115" s="125">
        <v>1</v>
      </c>
      <c r="M115" s="123" t="s">
        <v>13</v>
      </c>
      <c r="N115" s="182"/>
      <c r="O115" s="180"/>
      <c r="P115" s="125"/>
      <c r="Q115" s="126" t="s">
        <v>8</v>
      </c>
      <c r="R115" s="127">
        <f t="shared" si="6"/>
        <v>5000000</v>
      </c>
    </row>
    <row r="116" spans="1:18" s="2" customFormat="1" ht="20.100000000000001" customHeight="1" x14ac:dyDescent="0.15">
      <c r="A116" s="102"/>
      <c r="B116" s="128"/>
      <c r="C116" s="114"/>
      <c r="D116" s="115"/>
      <c r="E116" s="116"/>
      <c r="F116" s="131"/>
      <c r="G116" s="108"/>
      <c r="H116" s="123" t="s">
        <v>322</v>
      </c>
      <c r="I116" s="124">
        <v>2000000</v>
      </c>
      <c r="J116" s="123" t="s">
        <v>4</v>
      </c>
      <c r="K116" s="123" t="s">
        <v>5</v>
      </c>
      <c r="L116" s="125">
        <v>1</v>
      </c>
      <c r="M116" s="123" t="s">
        <v>13</v>
      </c>
      <c r="N116" s="182"/>
      <c r="O116" s="180"/>
      <c r="P116" s="125"/>
      <c r="Q116" s="126" t="s">
        <v>8</v>
      </c>
      <c r="R116" s="127">
        <f t="shared" si="6"/>
        <v>2000000</v>
      </c>
    </row>
    <row r="117" spans="1:18" s="2" customFormat="1" ht="20.100000000000001" customHeight="1" x14ac:dyDescent="0.15">
      <c r="A117" s="102"/>
      <c r="B117" s="128"/>
      <c r="C117" s="114"/>
      <c r="D117" s="115"/>
      <c r="E117" s="116"/>
      <c r="F117" s="131"/>
      <c r="G117" s="108"/>
      <c r="H117" s="123" t="s">
        <v>228</v>
      </c>
      <c r="I117" s="124">
        <v>3000000</v>
      </c>
      <c r="J117" s="123" t="s">
        <v>4</v>
      </c>
      <c r="K117" s="123" t="s">
        <v>5</v>
      </c>
      <c r="L117" s="125">
        <v>1</v>
      </c>
      <c r="M117" s="123" t="s">
        <v>13</v>
      </c>
      <c r="N117" s="125"/>
      <c r="O117" s="125"/>
      <c r="P117" s="125"/>
      <c r="Q117" s="126" t="s">
        <v>8</v>
      </c>
      <c r="R117" s="127">
        <f>I117*L117</f>
        <v>3000000</v>
      </c>
    </row>
    <row r="118" spans="1:18" s="2" customFormat="1" ht="20.100000000000001" customHeight="1" x14ac:dyDescent="0.15">
      <c r="A118" s="102"/>
      <c r="B118" s="128"/>
      <c r="C118" s="114"/>
      <c r="D118" s="115"/>
      <c r="E118" s="116"/>
      <c r="F118" s="131"/>
      <c r="G118" s="108"/>
      <c r="H118" s="123" t="s">
        <v>261</v>
      </c>
      <c r="I118" s="124">
        <v>20000</v>
      </c>
      <c r="J118" s="123" t="s">
        <v>4</v>
      </c>
      <c r="K118" s="123" t="s">
        <v>5</v>
      </c>
      <c r="L118" s="204">
        <v>97</v>
      </c>
      <c r="M118" s="123" t="s">
        <v>7</v>
      </c>
      <c r="N118" s="125" t="s">
        <v>5</v>
      </c>
      <c r="O118" s="125">
        <v>1</v>
      </c>
      <c r="P118" s="125" t="s">
        <v>10</v>
      </c>
      <c r="Q118" s="126" t="s">
        <v>8</v>
      </c>
      <c r="R118" s="127">
        <f>I118*L118*O118</f>
        <v>1940000</v>
      </c>
    </row>
    <row r="119" spans="1:18" s="2" customFormat="1" ht="20.100000000000001" customHeight="1" x14ac:dyDescent="0.15">
      <c r="A119" s="102"/>
      <c r="B119" s="128"/>
      <c r="C119" s="114"/>
      <c r="D119" s="115"/>
      <c r="E119" s="116"/>
      <c r="F119" s="131"/>
      <c r="G119" s="108"/>
      <c r="H119" s="123" t="s">
        <v>229</v>
      </c>
      <c r="I119" s="124">
        <v>5000000</v>
      </c>
      <c r="J119" s="123" t="s">
        <v>4</v>
      </c>
      <c r="K119" s="123" t="s">
        <v>5</v>
      </c>
      <c r="L119" s="125">
        <v>1</v>
      </c>
      <c r="M119" s="123" t="s">
        <v>13</v>
      </c>
      <c r="N119" s="125"/>
      <c r="O119" s="125"/>
      <c r="P119" s="125"/>
      <c r="Q119" s="126" t="s">
        <v>8</v>
      </c>
      <c r="R119" s="127">
        <f>I119*L119</f>
        <v>5000000</v>
      </c>
    </row>
    <row r="120" spans="1:18" s="2" customFormat="1" ht="20.100000000000001" customHeight="1" x14ac:dyDescent="0.15">
      <c r="A120" s="102"/>
      <c r="B120" s="128"/>
      <c r="C120" s="114"/>
      <c r="D120" s="115"/>
      <c r="E120" s="116"/>
      <c r="F120" s="131"/>
      <c r="G120" s="108"/>
      <c r="H120" s="123" t="s">
        <v>398</v>
      </c>
      <c r="I120" s="124">
        <v>2000000</v>
      </c>
      <c r="J120" s="123" t="s">
        <v>4</v>
      </c>
      <c r="K120" s="123" t="s">
        <v>5</v>
      </c>
      <c r="L120" s="125">
        <v>1</v>
      </c>
      <c r="M120" s="123" t="s">
        <v>13</v>
      </c>
      <c r="N120" s="125"/>
      <c r="O120" s="125"/>
      <c r="P120" s="125"/>
      <c r="Q120" s="126" t="s">
        <v>8</v>
      </c>
      <c r="R120" s="127">
        <f>I120*L120</f>
        <v>2000000</v>
      </c>
    </row>
    <row r="121" spans="1:18" s="2" customFormat="1" ht="20.100000000000001" customHeight="1" x14ac:dyDescent="0.15">
      <c r="A121" s="102"/>
      <c r="B121" s="128"/>
      <c r="C121" s="114"/>
      <c r="D121" s="115"/>
      <c r="E121" s="116"/>
      <c r="F121" s="131"/>
      <c r="G121" s="108"/>
      <c r="H121" s="123" t="s">
        <v>325</v>
      </c>
      <c r="I121" s="187">
        <v>100000</v>
      </c>
      <c r="J121" s="123" t="s">
        <v>324</v>
      </c>
      <c r="K121" s="123" t="s">
        <v>5</v>
      </c>
      <c r="L121" s="125">
        <v>10</v>
      </c>
      <c r="M121" s="123" t="s">
        <v>7</v>
      </c>
      <c r="N121" s="125"/>
      <c r="O121" s="125"/>
      <c r="P121" s="125"/>
      <c r="Q121" s="126" t="s">
        <v>8</v>
      </c>
      <c r="R121" s="127">
        <f t="shared" ref="R121:R122" si="7">I121*L121</f>
        <v>1000000</v>
      </c>
    </row>
    <row r="122" spans="1:18" s="2" customFormat="1" ht="20.100000000000001" customHeight="1" x14ac:dyDescent="0.15">
      <c r="A122" s="102"/>
      <c r="B122" s="128"/>
      <c r="C122" s="114"/>
      <c r="D122" s="115"/>
      <c r="E122" s="116"/>
      <c r="F122" s="131"/>
      <c r="G122" s="108"/>
      <c r="H122" s="123" t="s">
        <v>161</v>
      </c>
      <c r="I122" s="187">
        <v>600000</v>
      </c>
      <c r="J122" s="123" t="s">
        <v>4</v>
      </c>
      <c r="K122" s="123" t="s">
        <v>5</v>
      </c>
      <c r="L122" s="125">
        <v>1</v>
      </c>
      <c r="M122" s="123" t="s">
        <v>13</v>
      </c>
      <c r="N122" s="182"/>
      <c r="O122" s="180"/>
      <c r="P122" s="125"/>
      <c r="Q122" s="126" t="s">
        <v>8</v>
      </c>
      <c r="R122" s="127">
        <f t="shared" si="7"/>
        <v>600000</v>
      </c>
    </row>
    <row r="123" spans="1:18" s="2" customFormat="1" ht="22.5" x14ac:dyDescent="0.15">
      <c r="A123" s="102"/>
      <c r="B123" s="128"/>
      <c r="C123" s="114"/>
      <c r="D123" s="115"/>
      <c r="E123" s="116"/>
      <c r="F123" s="131"/>
      <c r="G123" s="108"/>
      <c r="H123" s="186" t="s">
        <v>321</v>
      </c>
      <c r="I123" s="124">
        <v>600000</v>
      </c>
      <c r="J123" s="123" t="s">
        <v>4</v>
      </c>
      <c r="K123" s="123" t="s">
        <v>5</v>
      </c>
      <c r="L123" s="125">
        <v>12</v>
      </c>
      <c r="M123" s="123" t="s">
        <v>9</v>
      </c>
      <c r="N123" s="125"/>
      <c r="O123" s="125"/>
      <c r="P123" s="125"/>
      <c r="Q123" s="126" t="s">
        <v>8</v>
      </c>
      <c r="R123" s="127">
        <f>I123*L123</f>
        <v>7200000</v>
      </c>
    </row>
    <row r="124" spans="1:18" s="2" customFormat="1" ht="20.100000000000001" customHeight="1" x14ac:dyDescent="0.15">
      <c r="A124" s="102"/>
      <c r="B124" s="128"/>
      <c r="C124" s="114"/>
      <c r="D124" s="115"/>
      <c r="E124" s="116"/>
      <c r="F124" s="131"/>
      <c r="G124" s="108"/>
      <c r="H124" s="123" t="s">
        <v>57</v>
      </c>
      <c r="I124" s="124">
        <v>1000000</v>
      </c>
      <c r="J124" s="123" t="s">
        <v>4</v>
      </c>
      <c r="K124" s="123" t="s">
        <v>5</v>
      </c>
      <c r="L124" s="125">
        <v>12</v>
      </c>
      <c r="M124" s="123" t="s">
        <v>9</v>
      </c>
      <c r="N124" s="125"/>
      <c r="O124" s="125"/>
      <c r="P124" s="125"/>
      <c r="Q124" s="126" t="s">
        <v>8</v>
      </c>
      <c r="R124" s="127">
        <f>I124*L124</f>
        <v>12000000</v>
      </c>
    </row>
    <row r="125" spans="1:18" s="2" customFormat="1" ht="20.100000000000001" customHeight="1" x14ac:dyDescent="0.15">
      <c r="A125" s="469" t="s">
        <v>58</v>
      </c>
      <c r="B125" s="470"/>
      <c r="C125" s="471"/>
      <c r="D125" s="205">
        <f>D126</f>
        <v>61820000</v>
      </c>
      <c r="E125" s="91">
        <f>E126</f>
        <v>61820000</v>
      </c>
      <c r="F125" s="168">
        <f>E125-D125</f>
        <v>0</v>
      </c>
      <c r="G125" s="100">
        <f>F125/E125*100</f>
        <v>0</v>
      </c>
      <c r="H125" s="94"/>
      <c r="I125" s="95"/>
      <c r="J125" s="94"/>
      <c r="K125" s="94"/>
      <c r="L125" s="96"/>
      <c r="M125" s="94"/>
      <c r="N125" s="96"/>
      <c r="O125" s="96"/>
      <c r="P125" s="96"/>
      <c r="Q125" s="94"/>
      <c r="R125" s="97"/>
    </row>
    <row r="126" spans="1:18" s="2" customFormat="1" ht="20.100000000000001" customHeight="1" x14ac:dyDescent="0.15">
      <c r="A126" s="102"/>
      <c r="B126" s="472" t="s">
        <v>59</v>
      </c>
      <c r="C126" s="471"/>
      <c r="D126" s="181">
        <f>D127+D128+D133</f>
        <v>61820000</v>
      </c>
      <c r="E126" s="181">
        <f>E127+E128+E133</f>
        <v>61820000</v>
      </c>
      <c r="F126" s="117">
        <f>E126-D126</f>
        <v>0</v>
      </c>
      <c r="G126" s="93">
        <f>F126/E126*100</f>
        <v>0</v>
      </c>
      <c r="H126" s="123"/>
      <c r="I126" s="124"/>
      <c r="J126" s="123"/>
      <c r="K126" s="123"/>
      <c r="L126" s="125"/>
      <c r="M126" s="123"/>
      <c r="N126" s="125"/>
      <c r="O126" s="125"/>
      <c r="P126" s="125"/>
      <c r="Q126" s="123"/>
      <c r="R126" s="127"/>
    </row>
    <row r="127" spans="1:18" s="2" customFormat="1" ht="20.100000000000001" customHeight="1" x14ac:dyDescent="0.15">
      <c r="A127" s="102"/>
      <c r="B127" s="104"/>
      <c r="C127" s="103" t="s">
        <v>60</v>
      </c>
      <c r="D127" s="158">
        <v>12000000</v>
      </c>
      <c r="E127" s="106">
        <f>R127</f>
        <v>12000000</v>
      </c>
      <c r="F127" s="107">
        <f>E127-D127</f>
        <v>0</v>
      </c>
      <c r="G127" s="108">
        <f>F127/E127*100</f>
        <v>0</v>
      </c>
      <c r="H127" s="206" t="s">
        <v>165</v>
      </c>
      <c r="I127" s="110">
        <v>12000000</v>
      </c>
      <c r="J127" s="109" t="s">
        <v>4</v>
      </c>
      <c r="K127" s="109" t="s">
        <v>5</v>
      </c>
      <c r="L127" s="111">
        <v>1</v>
      </c>
      <c r="M127" s="109" t="s">
        <v>12</v>
      </c>
      <c r="N127" s="111"/>
      <c r="O127" s="111"/>
      <c r="P127" s="111"/>
      <c r="Q127" s="112" t="s">
        <v>8</v>
      </c>
      <c r="R127" s="113">
        <f t="shared" ref="R127:R136" si="8">I127*L127</f>
        <v>12000000</v>
      </c>
    </row>
    <row r="128" spans="1:18" s="2" customFormat="1" ht="20.100000000000001" customHeight="1" x14ac:dyDescent="0.15">
      <c r="A128" s="102"/>
      <c r="B128" s="114"/>
      <c r="C128" s="103" t="s">
        <v>61</v>
      </c>
      <c r="D128" s="158">
        <v>14000000</v>
      </c>
      <c r="E128" s="106">
        <f>SUM(R128:R132)</f>
        <v>14000000</v>
      </c>
      <c r="F128" s="107">
        <f>E128-D128</f>
        <v>0</v>
      </c>
      <c r="G128" s="130">
        <f>F128/E128*100</f>
        <v>0</v>
      </c>
      <c r="H128" s="109" t="s">
        <v>167</v>
      </c>
      <c r="I128" s="110">
        <v>2000000</v>
      </c>
      <c r="J128" s="109" t="s">
        <v>4</v>
      </c>
      <c r="K128" s="109" t="s">
        <v>5</v>
      </c>
      <c r="L128" s="111">
        <v>1</v>
      </c>
      <c r="M128" s="109" t="s">
        <v>12</v>
      </c>
      <c r="N128" s="111"/>
      <c r="O128" s="111"/>
      <c r="P128" s="111"/>
      <c r="Q128" s="112" t="s">
        <v>8</v>
      </c>
      <c r="R128" s="113">
        <f t="shared" si="8"/>
        <v>2000000</v>
      </c>
    </row>
    <row r="129" spans="1:18" s="2" customFormat="1" ht="20.100000000000001" customHeight="1" x14ac:dyDescent="0.15">
      <c r="A129" s="102"/>
      <c r="B129" s="345"/>
      <c r="C129" s="325"/>
      <c r="D129" s="369"/>
      <c r="E129" s="346"/>
      <c r="F129" s="361"/>
      <c r="G129" s="370"/>
      <c r="H129" s="335" t="s">
        <v>337</v>
      </c>
      <c r="I129" s="336">
        <v>1000000</v>
      </c>
      <c r="J129" s="335" t="s">
        <v>4</v>
      </c>
      <c r="K129" s="335" t="s">
        <v>5</v>
      </c>
      <c r="L129" s="337">
        <v>1</v>
      </c>
      <c r="M129" s="335" t="s">
        <v>12</v>
      </c>
      <c r="N129" s="371"/>
      <c r="O129" s="337"/>
      <c r="P129" s="337"/>
      <c r="Q129" s="359" t="s">
        <v>8</v>
      </c>
      <c r="R129" s="127">
        <f t="shared" si="8"/>
        <v>1000000</v>
      </c>
    </row>
    <row r="130" spans="1:18" s="2" customFormat="1" ht="20.100000000000001" customHeight="1" x14ac:dyDescent="0.15">
      <c r="A130" s="102"/>
      <c r="B130" s="345"/>
      <c r="C130" s="325"/>
      <c r="D130" s="369"/>
      <c r="E130" s="346"/>
      <c r="F130" s="361"/>
      <c r="G130" s="370"/>
      <c r="H130" s="335" t="s">
        <v>62</v>
      </c>
      <c r="I130" s="336">
        <v>7000000</v>
      </c>
      <c r="J130" s="335" t="s">
        <v>4</v>
      </c>
      <c r="K130" s="335" t="s">
        <v>5</v>
      </c>
      <c r="L130" s="337">
        <v>1</v>
      </c>
      <c r="M130" s="335" t="s">
        <v>12</v>
      </c>
      <c r="N130" s="371"/>
      <c r="O130" s="337"/>
      <c r="P130" s="337"/>
      <c r="Q130" s="359" t="s">
        <v>8</v>
      </c>
      <c r="R130" s="127">
        <f t="shared" si="8"/>
        <v>7000000</v>
      </c>
    </row>
    <row r="131" spans="1:18" s="2" customFormat="1" ht="20.100000000000001" customHeight="1" thickBot="1" x14ac:dyDescent="0.2">
      <c r="A131" s="135"/>
      <c r="B131" s="137"/>
      <c r="C131" s="207"/>
      <c r="D131" s="208"/>
      <c r="E131" s="139"/>
      <c r="F131" s="209"/>
      <c r="G131" s="210"/>
      <c r="H131" s="189" t="s">
        <v>164</v>
      </c>
      <c r="I131" s="190">
        <v>3500000</v>
      </c>
      <c r="J131" s="189" t="s">
        <v>4</v>
      </c>
      <c r="K131" s="189" t="s">
        <v>5</v>
      </c>
      <c r="L131" s="191">
        <v>1</v>
      </c>
      <c r="M131" s="189" t="s">
        <v>12</v>
      </c>
      <c r="N131" s="459"/>
      <c r="O131" s="191"/>
      <c r="P131" s="191"/>
      <c r="Q131" s="197" t="s">
        <v>8</v>
      </c>
      <c r="R131" s="192">
        <f t="shared" si="8"/>
        <v>3500000</v>
      </c>
    </row>
    <row r="132" spans="1:18" s="2" customFormat="1" ht="20.100000000000001" customHeight="1" x14ac:dyDescent="0.15">
      <c r="A132" s="102"/>
      <c r="B132" s="114"/>
      <c r="C132" s="199"/>
      <c r="D132" s="200"/>
      <c r="E132" s="152"/>
      <c r="F132" s="201"/>
      <c r="G132" s="202"/>
      <c r="H132" s="154" t="s">
        <v>53</v>
      </c>
      <c r="I132" s="155">
        <v>500000</v>
      </c>
      <c r="J132" s="154" t="s">
        <v>4</v>
      </c>
      <c r="K132" s="154" t="s">
        <v>5</v>
      </c>
      <c r="L132" s="156">
        <v>1</v>
      </c>
      <c r="M132" s="154" t="s">
        <v>12</v>
      </c>
      <c r="N132" s="211"/>
      <c r="O132" s="156"/>
      <c r="P132" s="156"/>
      <c r="Q132" s="157" t="s">
        <v>8</v>
      </c>
      <c r="R132" s="166">
        <f t="shared" si="8"/>
        <v>500000</v>
      </c>
    </row>
    <row r="133" spans="1:18" s="2" customFormat="1" ht="20.100000000000001" customHeight="1" x14ac:dyDescent="0.15">
      <c r="A133" s="102"/>
      <c r="B133" s="360"/>
      <c r="C133" s="325" t="s">
        <v>63</v>
      </c>
      <c r="D133" s="369">
        <v>35820000</v>
      </c>
      <c r="E133" s="346">
        <f>SUM(R133:R136)</f>
        <v>35820000</v>
      </c>
      <c r="F133" s="361">
        <f>E133-D133</f>
        <v>0</v>
      </c>
      <c r="G133" s="347">
        <f>F133/E133*100</f>
        <v>0</v>
      </c>
      <c r="H133" s="335" t="s">
        <v>148</v>
      </c>
      <c r="I133" s="336">
        <v>2500000</v>
      </c>
      <c r="J133" s="335" t="s">
        <v>4</v>
      </c>
      <c r="K133" s="335" t="s">
        <v>5</v>
      </c>
      <c r="L133" s="337">
        <v>12</v>
      </c>
      <c r="M133" s="335" t="s">
        <v>9</v>
      </c>
      <c r="N133" s="337"/>
      <c r="O133" s="337"/>
      <c r="P133" s="337"/>
      <c r="Q133" s="359" t="s">
        <v>8</v>
      </c>
      <c r="R133" s="127">
        <f t="shared" si="8"/>
        <v>30000000</v>
      </c>
    </row>
    <row r="134" spans="1:18" s="2" customFormat="1" ht="20.100000000000001" customHeight="1" x14ac:dyDescent="0.15">
      <c r="A134" s="102"/>
      <c r="B134" s="147"/>
      <c r="C134" s="325"/>
      <c r="D134" s="181"/>
      <c r="E134" s="116"/>
      <c r="F134" s="117"/>
      <c r="G134" s="179"/>
      <c r="H134" s="123" t="s">
        <v>166</v>
      </c>
      <c r="I134" s="124">
        <v>1500000</v>
      </c>
      <c r="J134" s="123" t="s">
        <v>4</v>
      </c>
      <c r="K134" s="123" t="s">
        <v>5</v>
      </c>
      <c r="L134" s="125">
        <v>1</v>
      </c>
      <c r="M134" s="123" t="s">
        <v>13</v>
      </c>
      <c r="N134" s="125"/>
      <c r="O134" s="125"/>
      <c r="P134" s="125"/>
      <c r="Q134" s="126" t="s">
        <v>8</v>
      </c>
      <c r="R134" s="127">
        <f t="shared" si="8"/>
        <v>1500000</v>
      </c>
    </row>
    <row r="135" spans="1:18" s="2" customFormat="1" ht="20.100000000000001" customHeight="1" x14ac:dyDescent="0.15">
      <c r="A135" s="102"/>
      <c r="B135" s="147"/>
      <c r="C135" s="325"/>
      <c r="D135" s="181"/>
      <c r="E135" s="116"/>
      <c r="F135" s="131"/>
      <c r="G135" s="108"/>
      <c r="H135" s="123" t="s">
        <v>260</v>
      </c>
      <c r="I135" s="124">
        <v>160000</v>
      </c>
      <c r="J135" s="123" t="s">
        <v>4</v>
      </c>
      <c r="K135" s="123" t="s">
        <v>5</v>
      </c>
      <c r="L135" s="125">
        <v>12</v>
      </c>
      <c r="M135" s="123" t="s">
        <v>9</v>
      </c>
      <c r="N135" s="125"/>
      <c r="O135" s="125"/>
      <c r="P135" s="125"/>
      <c r="Q135" s="126" t="s">
        <v>8</v>
      </c>
      <c r="R135" s="127">
        <f t="shared" si="8"/>
        <v>1920000</v>
      </c>
    </row>
    <row r="136" spans="1:18" s="2" customFormat="1" ht="20.100000000000001" customHeight="1" x14ac:dyDescent="0.15">
      <c r="A136" s="102"/>
      <c r="B136" s="147"/>
      <c r="C136" s="325"/>
      <c r="D136" s="181"/>
      <c r="E136" s="116"/>
      <c r="F136" s="131"/>
      <c r="G136" s="108"/>
      <c r="H136" s="123" t="s">
        <v>64</v>
      </c>
      <c r="I136" s="124">
        <v>200000</v>
      </c>
      <c r="J136" s="123" t="s">
        <v>4</v>
      </c>
      <c r="K136" s="123" t="s">
        <v>5</v>
      </c>
      <c r="L136" s="125">
        <v>12</v>
      </c>
      <c r="M136" s="123" t="s">
        <v>9</v>
      </c>
      <c r="N136" s="125"/>
      <c r="O136" s="125"/>
      <c r="P136" s="125"/>
      <c r="Q136" s="126" t="s">
        <v>8</v>
      </c>
      <c r="R136" s="127">
        <f t="shared" si="8"/>
        <v>2400000</v>
      </c>
    </row>
    <row r="137" spans="1:18" s="2" customFormat="1" ht="20.100000000000001" customHeight="1" x14ac:dyDescent="0.15">
      <c r="A137" s="469" t="s">
        <v>65</v>
      </c>
      <c r="B137" s="471"/>
      <c r="C137" s="323"/>
      <c r="D137" s="205">
        <f>D138+D158</f>
        <v>585801625</v>
      </c>
      <c r="E137" s="91">
        <f>E138+E158</f>
        <v>600161500</v>
      </c>
      <c r="F137" s="92">
        <f>E137-D137</f>
        <v>14359875</v>
      </c>
      <c r="G137" s="100">
        <f>F137/E137*100</f>
        <v>2.3926684734025758</v>
      </c>
      <c r="H137" s="94"/>
      <c r="I137" s="95"/>
      <c r="J137" s="94"/>
      <c r="K137" s="94"/>
      <c r="L137" s="96"/>
      <c r="M137" s="94"/>
      <c r="N137" s="96"/>
      <c r="O137" s="96"/>
      <c r="P137" s="96"/>
      <c r="Q137" s="94"/>
      <c r="R137" s="97"/>
    </row>
    <row r="138" spans="1:18" s="2" customFormat="1" ht="20.100000000000001" customHeight="1" x14ac:dyDescent="0.15">
      <c r="A138" s="102"/>
      <c r="B138" s="472" t="s">
        <v>66</v>
      </c>
      <c r="C138" s="471"/>
      <c r="D138" s="181">
        <f>D139+D148+D152+D157</f>
        <v>552961625</v>
      </c>
      <c r="E138" s="116">
        <f>E139+E148+E152+E157</f>
        <v>566671500</v>
      </c>
      <c r="F138" s="131">
        <f>E138-D138</f>
        <v>13709875</v>
      </c>
      <c r="G138" s="100">
        <f>F138/E138*100</f>
        <v>2.4193690700873431</v>
      </c>
      <c r="H138" s="123"/>
      <c r="I138" s="124"/>
      <c r="J138" s="123"/>
      <c r="K138" s="123"/>
      <c r="L138" s="125"/>
      <c r="M138" s="123"/>
      <c r="N138" s="125"/>
      <c r="O138" s="125"/>
      <c r="P138" s="125"/>
      <c r="Q138" s="123"/>
      <c r="R138" s="127"/>
    </row>
    <row r="139" spans="1:18" s="2" customFormat="1" ht="20.100000000000001" customHeight="1" x14ac:dyDescent="0.15">
      <c r="A139" s="102"/>
      <c r="B139" s="212"/>
      <c r="C139" s="103" t="s">
        <v>67</v>
      </c>
      <c r="D139" s="158">
        <v>483835625</v>
      </c>
      <c r="E139" s="106">
        <f>R139+R144</f>
        <v>477215500</v>
      </c>
      <c r="F139" s="107">
        <f>E139-D139</f>
        <v>-6620125</v>
      </c>
      <c r="G139" s="213">
        <f>F139/E139*100</f>
        <v>-1.3872401462232473</v>
      </c>
      <c r="H139" s="159" t="s">
        <v>259</v>
      </c>
      <c r="I139" s="110"/>
      <c r="J139" s="109"/>
      <c r="K139" s="109"/>
      <c r="L139" s="111"/>
      <c r="M139" s="109"/>
      <c r="N139" s="111"/>
      <c r="O139" s="111"/>
      <c r="P139" s="111"/>
      <c r="Q139" s="109"/>
      <c r="R139" s="113">
        <f>SUM(R140:R143)</f>
        <v>408849100</v>
      </c>
    </row>
    <row r="140" spans="1:18" s="2" customFormat="1" ht="20.100000000000001" customHeight="1" x14ac:dyDescent="0.15">
      <c r="A140" s="102"/>
      <c r="B140" s="147"/>
      <c r="C140" s="325"/>
      <c r="D140" s="181"/>
      <c r="E140" s="116"/>
      <c r="F140" s="131"/>
      <c r="G140" s="213"/>
      <c r="H140" s="132" t="s">
        <v>174</v>
      </c>
      <c r="I140" s="214">
        <v>6500</v>
      </c>
      <c r="J140" s="118" t="s">
        <v>4</v>
      </c>
      <c r="K140" s="118" t="s">
        <v>5</v>
      </c>
      <c r="L140" s="120">
        <v>122</v>
      </c>
      <c r="M140" s="118" t="s">
        <v>7</v>
      </c>
      <c r="N140" s="120" t="s">
        <v>5</v>
      </c>
      <c r="O140" s="120">
        <v>365</v>
      </c>
      <c r="P140" s="120" t="s">
        <v>6</v>
      </c>
      <c r="Q140" s="121" t="s">
        <v>8</v>
      </c>
      <c r="R140" s="122">
        <f>I140*L140*O140</f>
        <v>289445000</v>
      </c>
    </row>
    <row r="141" spans="1:18" s="2" customFormat="1" ht="20.100000000000001" customHeight="1" x14ac:dyDescent="0.15">
      <c r="A141" s="102"/>
      <c r="B141" s="147"/>
      <c r="C141" s="325"/>
      <c r="D141" s="181"/>
      <c r="E141" s="116"/>
      <c r="F141" s="117"/>
      <c r="G141" s="123"/>
      <c r="H141" s="132" t="s">
        <v>258</v>
      </c>
      <c r="I141" s="119">
        <v>1000</v>
      </c>
      <c r="J141" s="118" t="s">
        <v>4</v>
      </c>
      <c r="K141" s="118" t="s">
        <v>5</v>
      </c>
      <c r="L141" s="120">
        <v>122</v>
      </c>
      <c r="M141" s="118" t="s">
        <v>7</v>
      </c>
      <c r="N141" s="118" t="s">
        <v>5</v>
      </c>
      <c r="O141" s="120">
        <v>365</v>
      </c>
      <c r="P141" s="120" t="s">
        <v>6</v>
      </c>
      <c r="Q141" s="121" t="s">
        <v>8</v>
      </c>
      <c r="R141" s="122">
        <f>I141*L141*O141</f>
        <v>44530000</v>
      </c>
    </row>
    <row r="142" spans="1:18" s="2" customFormat="1" ht="20.100000000000001" customHeight="1" x14ac:dyDescent="0.15">
      <c r="A142" s="102"/>
      <c r="B142" s="147"/>
      <c r="C142" s="325"/>
      <c r="D142" s="181"/>
      <c r="E142" s="116"/>
      <c r="F142" s="131"/>
      <c r="G142" s="213"/>
      <c r="H142" s="132" t="s">
        <v>185</v>
      </c>
      <c r="I142" s="119">
        <v>241247</v>
      </c>
      <c r="J142" s="118" t="s">
        <v>4</v>
      </c>
      <c r="K142" s="118" t="s">
        <v>5</v>
      </c>
      <c r="L142" s="215">
        <v>25</v>
      </c>
      <c r="M142" s="118" t="s">
        <v>7</v>
      </c>
      <c r="N142" s="120" t="s">
        <v>5</v>
      </c>
      <c r="O142" s="120">
        <v>12</v>
      </c>
      <c r="P142" s="120" t="s">
        <v>9</v>
      </c>
      <c r="Q142" s="121" t="s">
        <v>8</v>
      </c>
      <c r="R142" s="122">
        <f>ROUND(I142*L142*O142,-1)</f>
        <v>72374100</v>
      </c>
    </row>
    <row r="143" spans="1:18" s="2" customFormat="1" ht="20.100000000000001" customHeight="1" x14ac:dyDescent="0.15">
      <c r="A143" s="102"/>
      <c r="B143" s="147"/>
      <c r="C143" s="114"/>
      <c r="D143" s="181"/>
      <c r="E143" s="116"/>
      <c r="F143" s="131"/>
      <c r="G143" s="108"/>
      <c r="H143" s="118" t="s">
        <v>186</v>
      </c>
      <c r="I143" s="119">
        <v>50000</v>
      </c>
      <c r="J143" s="118" t="s">
        <v>4</v>
      </c>
      <c r="K143" s="118" t="s">
        <v>5</v>
      </c>
      <c r="L143" s="120">
        <v>25</v>
      </c>
      <c r="M143" s="118" t="s">
        <v>7</v>
      </c>
      <c r="N143" s="120" t="s">
        <v>5</v>
      </c>
      <c r="O143" s="120">
        <v>2</v>
      </c>
      <c r="P143" s="120" t="s">
        <v>10</v>
      </c>
      <c r="Q143" s="121" t="s">
        <v>8</v>
      </c>
      <c r="R143" s="122">
        <f>ROUND(I143*L143*O143,-1)</f>
        <v>2500000</v>
      </c>
    </row>
    <row r="144" spans="1:18" s="2" customFormat="1" ht="20.100000000000001" customHeight="1" x14ac:dyDescent="0.15">
      <c r="A144" s="102"/>
      <c r="B144" s="128"/>
      <c r="C144" s="114"/>
      <c r="D144" s="115"/>
      <c r="E144" s="116"/>
      <c r="F144" s="131"/>
      <c r="G144" s="108"/>
      <c r="H144" s="159" t="s">
        <v>259</v>
      </c>
      <c r="I144" s="110"/>
      <c r="J144" s="109"/>
      <c r="K144" s="109"/>
      <c r="L144" s="111"/>
      <c r="M144" s="109"/>
      <c r="N144" s="111"/>
      <c r="O144" s="111"/>
      <c r="P144" s="111"/>
      <c r="Q144" s="109"/>
      <c r="R144" s="113">
        <f>SUM(R145:R147)</f>
        <v>68366400</v>
      </c>
    </row>
    <row r="145" spans="1:18" s="2" customFormat="1" ht="20.100000000000001" customHeight="1" x14ac:dyDescent="0.15">
      <c r="A145" s="102"/>
      <c r="B145" s="128"/>
      <c r="C145" s="114"/>
      <c r="D145" s="115"/>
      <c r="E145" s="116"/>
      <c r="F145" s="131"/>
      <c r="G145" s="108"/>
      <c r="H145" s="118" t="s">
        <v>351</v>
      </c>
      <c r="I145" s="119">
        <v>64400</v>
      </c>
      <c r="J145" s="118" t="s">
        <v>4</v>
      </c>
      <c r="K145" s="118" t="s">
        <v>5</v>
      </c>
      <c r="L145" s="216">
        <v>88</v>
      </c>
      <c r="M145" s="118" t="s">
        <v>7</v>
      </c>
      <c r="N145" s="120" t="s">
        <v>5</v>
      </c>
      <c r="O145" s="120">
        <v>12</v>
      </c>
      <c r="P145" s="120" t="s">
        <v>9</v>
      </c>
      <c r="Q145" s="121" t="s">
        <v>8</v>
      </c>
      <c r="R145" s="122">
        <f>I145*L145*O145</f>
        <v>68006400</v>
      </c>
    </row>
    <row r="146" spans="1:18" s="2" customFormat="1" ht="20.100000000000001" customHeight="1" x14ac:dyDescent="0.15">
      <c r="A146" s="102"/>
      <c r="B146" s="128"/>
      <c r="C146" s="114"/>
      <c r="D146" s="115"/>
      <c r="E146" s="116"/>
      <c r="F146" s="131"/>
      <c r="G146" s="108"/>
      <c r="H146" s="118" t="s">
        <v>352</v>
      </c>
      <c r="I146" s="119">
        <v>30000</v>
      </c>
      <c r="J146" s="118" t="s">
        <v>4</v>
      </c>
      <c r="K146" s="118" t="s">
        <v>5</v>
      </c>
      <c r="L146" s="216">
        <v>1</v>
      </c>
      <c r="M146" s="118" t="s">
        <v>7</v>
      </c>
      <c r="N146" s="120" t="s">
        <v>5</v>
      </c>
      <c r="O146" s="120">
        <v>12</v>
      </c>
      <c r="P146" s="120" t="s">
        <v>9</v>
      </c>
      <c r="Q146" s="121" t="s">
        <v>8</v>
      </c>
      <c r="R146" s="122">
        <f>I146*L146*O146</f>
        <v>360000</v>
      </c>
    </row>
    <row r="147" spans="1:18" s="2" customFormat="1" ht="20.100000000000001" customHeight="1" x14ac:dyDescent="0.15">
      <c r="A147" s="102"/>
      <c r="B147" s="128"/>
      <c r="C147" s="114"/>
      <c r="D147" s="115"/>
      <c r="E147" s="116"/>
      <c r="F147" s="131"/>
      <c r="G147" s="108"/>
      <c r="H147" s="118" t="s">
        <v>353</v>
      </c>
      <c r="I147" s="214">
        <v>0</v>
      </c>
      <c r="J147" s="118" t="s">
        <v>4</v>
      </c>
      <c r="K147" s="118" t="s">
        <v>5</v>
      </c>
      <c r="L147" s="120">
        <v>1</v>
      </c>
      <c r="M147" s="118" t="s">
        <v>12</v>
      </c>
      <c r="N147" s="120"/>
      <c r="O147" s="120"/>
      <c r="P147" s="120"/>
      <c r="Q147" s="121" t="s">
        <v>8</v>
      </c>
      <c r="R147" s="122">
        <f t="shared" ref="R147:R152" si="9">I147*L147</f>
        <v>0</v>
      </c>
    </row>
    <row r="148" spans="1:18" s="2" customFormat="1" ht="20.100000000000001" customHeight="1" x14ac:dyDescent="0.15">
      <c r="A148" s="102"/>
      <c r="B148" s="147"/>
      <c r="C148" s="103" t="s">
        <v>68</v>
      </c>
      <c r="D148" s="158">
        <v>61200000</v>
      </c>
      <c r="E148" s="106">
        <f>SUM(R148:R151)</f>
        <v>78000000</v>
      </c>
      <c r="F148" s="107">
        <f>E148-D148</f>
        <v>16800000</v>
      </c>
      <c r="G148" s="130">
        <f>F148/E148*100</f>
        <v>21.53846153846154</v>
      </c>
      <c r="H148" s="217" t="s">
        <v>69</v>
      </c>
      <c r="I148" s="110">
        <v>5000000</v>
      </c>
      <c r="J148" s="109" t="s">
        <v>4</v>
      </c>
      <c r="K148" s="109" t="s">
        <v>5</v>
      </c>
      <c r="L148" s="111">
        <v>12</v>
      </c>
      <c r="M148" s="109" t="s">
        <v>9</v>
      </c>
      <c r="N148" s="111"/>
      <c r="O148" s="111"/>
      <c r="P148" s="111"/>
      <c r="Q148" s="112" t="s">
        <v>8</v>
      </c>
      <c r="R148" s="113">
        <f t="shared" si="9"/>
        <v>60000000</v>
      </c>
    </row>
    <row r="149" spans="1:18" s="2" customFormat="1" ht="20.100000000000001" customHeight="1" x14ac:dyDescent="0.15">
      <c r="A149" s="102"/>
      <c r="B149" s="147"/>
      <c r="C149" s="325"/>
      <c r="D149" s="181"/>
      <c r="E149" s="116"/>
      <c r="F149" s="131"/>
      <c r="G149" s="108"/>
      <c r="H149" s="186" t="s">
        <v>214</v>
      </c>
      <c r="I149" s="124">
        <v>500000</v>
      </c>
      <c r="J149" s="123" t="s">
        <v>4</v>
      </c>
      <c r="K149" s="123" t="s">
        <v>5</v>
      </c>
      <c r="L149" s="125">
        <v>12</v>
      </c>
      <c r="M149" s="123" t="s">
        <v>9</v>
      </c>
      <c r="N149" s="125"/>
      <c r="O149" s="125"/>
      <c r="P149" s="125"/>
      <c r="Q149" s="126" t="s">
        <v>8</v>
      </c>
      <c r="R149" s="127">
        <f t="shared" si="9"/>
        <v>6000000</v>
      </c>
    </row>
    <row r="150" spans="1:18" s="2" customFormat="1" ht="20.100000000000001" customHeight="1" x14ac:dyDescent="0.15">
      <c r="A150" s="102"/>
      <c r="B150" s="147"/>
      <c r="C150" s="325"/>
      <c r="D150" s="181"/>
      <c r="E150" s="116"/>
      <c r="F150" s="131"/>
      <c r="G150" s="108"/>
      <c r="H150" s="186" t="s">
        <v>349</v>
      </c>
      <c r="I150" s="124">
        <v>600000</v>
      </c>
      <c r="J150" s="123" t="s">
        <v>4</v>
      </c>
      <c r="K150" s="123" t="s">
        <v>5</v>
      </c>
      <c r="L150" s="125">
        <v>12</v>
      </c>
      <c r="M150" s="123" t="s">
        <v>9</v>
      </c>
      <c r="N150" s="125"/>
      <c r="O150" s="125"/>
      <c r="P150" s="125"/>
      <c r="Q150" s="126" t="s">
        <v>8</v>
      </c>
      <c r="R150" s="127">
        <f t="shared" si="9"/>
        <v>7200000</v>
      </c>
    </row>
    <row r="151" spans="1:18" s="2" customFormat="1" ht="20.100000000000001" customHeight="1" x14ac:dyDescent="0.15">
      <c r="A151" s="102"/>
      <c r="B151" s="360"/>
      <c r="C151" s="199"/>
      <c r="D151" s="372"/>
      <c r="E151" s="352"/>
      <c r="F151" s="201"/>
      <c r="G151" s="344"/>
      <c r="H151" s="154" t="s">
        <v>243</v>
      </c>
      <c r="I151" s="155">
        <v>400000</v>
      </c>
      <c r="J151" s="154" t="s">
        <v>4</v>
      </c>
      <c r="K151" s="154" t="s">
        <v>5</v>
      </c>
      <c r="L151" s="156">
        <v>12</v>
      </c>
      <c r="M151" s="154" t="s">
        <v>9</v>
      </c>
      <c r="N151" s="156"/>
      <c r="O151" s="156"/>
      <c r="P151" s="156"/>
      <c r="Q151" s="154" t="s">
        <v>8</v>
      </c>
      <c r="R151" s="166">
        <f t="shared" si="9"/>
        <v>4800000</v>
      </c>
    </row>
    <row r="152" spans="1:18" s="2" customFormat="1" ht="20.100000000000001" customHeight="1" x14ac:dyDescent="0.15">
      <c r="A152" s="102"/>
      <c r="B152" s="147"/>
      <c r="C152" s="325" t="s">
        <v>70</v>
      </c>
      <c r="D152" s="181">
        <v>7126000</v>
      </c>
      <c r="E152" s="116">
        <f>SUM(R152:R156)</f>
        <v>10656000</v>
      </c>
      <c r="F152" s="117">
        <f>E152-D152</f>
        <v>3530000</v>
      </c>
      <c r="G152" s="108">
        <f>F152/E152*100</f>
        <v>33.126876876876878</v>
      </c>
      <c r="H152" s="123" t="s">
        <v>335</v>
      </c>
      <c r="I152" s="124">
        <v>300000</v>
      </c>
      <c r="J152" s="123" t="s">
        <v>4</v>
      </c>
      <c r="K152" s="123" t="s">
        <v>5</v>
      </c>
      <c r="L152" s="125">
        <v>12</v>
      </c>
      <c r="M152" s="123" t="s">
        <v>9</v>
      </c>
      <c r="N152" s="125"/>
      <c r="O152" s="125"/>
      <c r="P152" s="125"/>
      <c r="Q152" s="123" t="s">
        <v>8</v>
      </c>
      <c r="R152" s="127">
        <f t="shared" si="9"/>
        <v>3600000</v>
      </c>
    </row>
    <row r="153" spans="1:18" s="2" customFormat="1" ht="20.100000000000001" customHeight="1" x14ac:dyDescent="0.15">
      <c r="A153" s="102"/>
      <c r="B153" s="147"/>
      <c r="C153" s="325"/>
      <c r="D153" s="181"/>
      <c r="E153" s="116"/>
      <c r="F153" s="117"/>
      <c r="G153" s="179"/>
      <c r="H153" s="123" t="s">
        <v>355</v>
      </c>
      <c r="I153" s="124">
        <v>1000</v>
      </c>
      <c r="J153" s="123" t="s">
        <v>4</v>
      </c>
      <c r="K153" s="123" t="s">
        <v>5</v>
      </c>
      <c r="L153" s="125">
        <v>238</v>
      </c>
      <c r="M153" s="123" t="s">
        <v>7</v>
      </c>
      <c r="N153" s="123" t="s">
        <v>5</v>
      </c>
      <c r="O153" s="125">
        <v>2</v>
      </c>
      <c r="P153" s="125" t="s">
        <v>10</v>
      </c>
      <c r="Q153" s="123" t="s">
        <v>8</v>
      </c>
      <c r="R153" s="127">
        <f>I153*L153*O153</f>
        <v>476000</v>
      </c>
    </row>
    <row r="154" spans="1:18" s="2" customFormat="1" ht="20.100000000000001" customHeight="1" x14ac:dyDescent="0.15">
      <c r="A154" s="102"/>
      <c r="B154" s="147"/>
      <c r="C154" s="325"/>
      <c r="D154" s="181"/>
      <c r="E154" s="116"/>
      <c r="F154" s="117"/>
      <c r="G154" s="179"/>
      <c r="H154" s="123" t="s">
        <v>356</v>
      </c>
      <c r="I154" s="124">
        <v>10000</v>
      </c>
      <c r="J154" s="123" t="s">
        <v>4</v>
      </c>
      <c r="K154" s="123" t="s">
        <v>5</v>
      </c>
      <c r="L154" s="125">
        <v>238</v>
      </c>
      <c r="M154" s="123" t="s">
        <v>357</v>
      </c>
      <c r="N154" s="123" t="s">
        <v>5</v>
      </c>
      <c r="O154" s="125">
        <v>1</v>
      </c>
      <c r="P154" s="125" t="s">
        <v>10</v>
      </c>
      <c r="Q154" s="123" t="s">
        <v>8</v>
      </c>
      <c r="R154" s="127">
        <f>I154*L154*O154</f>
        <v>2380000</v>
      </c>
    </row>
    <row r="155" spans="1:18" s="2" customFormat="1" ht="20.100000000000001" customHeight="1" thickBot="1" x14ac:dyDescent="0.2">
      <c r="A155" s="135"/>
      <c r="B155" s="188"/>
      <c r="C155" s="207"/>
      <c r="D155" s="208"/>
      <c r="E155" s="139"/>
      <c r="F155" s="209"/>
      <c r="G155" s="210"/>
      <c r="H155" s="189" t="s">
        <v>334</v>
      </c>
      <c r="I155" s="190">
        <v>250000</v>
      </c>
      <c r="J155" s="189" t="s">
        <v>4</v>
      </c>
      <c r="K155" s="189" t="s">
        <v>5</v>
      </c>
      <c r="L155" s="191">
        <v>12</v>
      </c>
      <c r="M155" s="189" t="s">
        <v>9</v>
      </c>
      <c r="N155" s="191"/>
      <c r="O155" s="191"/>
      <c r="P155" s="191"/>
      <c r="Q155" s="189" t="s">
        <v>8</v>
      </c>
      <c r="R155" s="192">
        <f>I155*L155</f>
        <v>3000000</v>
      </c>
    </row>
    <row r="156" spans="1:18" s="2" customFormat="1" ht="20.100000000000001" customHeight="1" x14ac:dyDescent="0.15">
      <c r="A156" s="102"/>
      <c r="B156" s="147"/>
      <c r="C156" s="199"/>
      <c r="D156" s="200"/>
      <c r="E156" s="152"/>
      <c r="F156" s="201"/>
      <c r="G156" s="202"/>
      <c r="H156" s="154" t="s">
        <v>71</v>
      </c>
      <c r="I156" s="155">
        <v>1200000</v>
      </c>
      <c r="J156" s="154" t="s">
        <v>4</v>
      </c>
      <c r="K156" s="154" t="s">
        <v>5</v>
      </c>
      <c r="L156" s="156">
        <v>1</v>
      </c>
      <c r="M156" s="154" t="s">
        <v>13</v>
      </c>
      <c r="N156" s="156"/>
      <c r="O156" s="156"/>
      <c r="P156" s="156"/>
      <c r="Q156" s="154" t="s">
        <v>8</v>
      </c>
      <c r="R156" s="166">
        <f>I156*L156</f>
        <v>1200000</v>
      </c>
    </row>
    <row r="157" spans="1:18" s="2" customFormat="1" ht="20.100000000000001" customHeight="1" x14ac:dyDescent="0.15">
      <c r="A157" s="218"/>
      <c r="B157" s="219"/>
      <c r="C157" s="199" t="s">
        <v>72</v>
      </c>
      <c r="D157" s="200">
        <v>800000</v>
      </c>
      <c r="E157" s="152">
        <f>R157</f>
        <v>800000</v>
      </c>
      <c r="F157" s="201">
        <f>E157-D157</f>
        <v>0</v>
      </c>
      <c r="G157" s="93">
        <f>F157/E157*100</f>
        <v>0</v>
      </c>
      <c r="H157" s="154" t="s">
        <v>73</v>
      </c>
      <c r="I157" s="155">
        <v>800000</v>
      </c>
      <c r="J157" s="154" t="s">
        <v>4</v>
      </c>
      <c r="K157" s="154" t="s">
        <v>5</v>
      </c>
      <c r="L157" s="156">
        <v>1</v>
      </c>
      <c r="M157" s="154" t="s">
        <v>11</v>
      </c>
      <c r="N157" s="156"/>
      <c r="O157" s="156"/>
      <c r="P157" s="156"/>
      <c r="Q157" s="154" t="s">
        <v>8</v>
      </c>
      <c r="R157" s="166">
        <f>I157*L157</f>
        <v>800000</v>
      </c>
    </row>
    <row r="158" spans="1:18" s="2" customFormat="1" ht="20.100000000000001" customHeight="1" x14ac:dyDescent="0.15">
      <c r="A158" s="102"/>
      <c r="B158" s="165" t="s">
        <v>75</v>
      </c>
      <c r="C158" s="324"/>
      <c r="D158" s="200">
        <f>D159</f>
        <v>32840000</v>
      </c>
      <c r="E158" s="152">
        <f>E159</f>
        <v>33490000</v>
      </c>
      <c r="F158" s="201">
        <f>E158-D158</f>
        <v>650000</v>
      </c>
      <c r="G158" s="93">
        <f>F158/E158*100</f>
        <v>1.9408778739922365</v>
      </c>
      <c r="H158" s="154"/>
      <c r="I158" s="155"/>
      <c r="J158" s="154"/>
      <c r="K158" s="154"/>
      <c r="L158" s="156"/>
      <c r="M158" s="154"/>
      <c r="N158" s="156"/>
      <c r="O158" s="156"/>
      <c r="P158" s="156"/>
      <c r="Q158" s="154"/>
      <c r="R158" s="166"/>
    </row>
    <row r="159" spans="1:18" s="2" customFormat="1" ht="20.100000000000001" customHeight="1" x14ac:dyDescent="0.15">
      <c r="A159" s="102"/>
      <c r="B159" s="147"/>
      <c r="C159" s="220" t="s">
        <v>231</v>
      </c>
      <c r="D159" s="158">
        <v>32840000</v>
      </c>
      <c r="E159" s="106">
        <f>SUM(R159:R167)</f>
        <v>33490000</v>
      </c>
      <c r="F159" s="107">
        <f>E159-D159</f>
        <v>650000</v>
      </c>
      <c r="G159" s="108">
        <f>F159/E159*100</f>
        <v>1.9408778739922365</v>
      </c>
      <c r="H159" s="109" t="s">
        <v>163</v>
      </c>
      <c r="I159" s="110">
        <v>170000</v>
      </c>
      <c r="J159" s="109" t="s">
        <v>4</v>
      </c>
      <c r="K159" s="109" t="s">
        <v>5</v>
      </c>
      <c r="L159" s="111">
        <v>12</v>
      </c>
      <c r="M159" s="109" t="s">
        <v>9</v>
      </c>
      <c r="N159" s="111"/>
      <c r="O159" s="111"/>
      <c r="P159" s="111"/>
      <c r="Q159" s="112" t="s">
        <v>8</v>
      </c>
      <c r="R159" s="113">
        <f>I159*L159</f>
        <v>2040000</v>
      </c>
    </row>
    <row r="160" spans="1:18" s="2" customFormat="1" ht="20.100000000000001" customHeight="1" x14ac:dyDescent="0.15">
      <c r="A160" s="102"/>
      <c r="B160" s="147"/>
      <c r="C160" s="325"/>
      <c r="D160" s="181"/>
      <c r="E160" s="116"/>
      <c r="F160" s="117"/>
      <c r="G160" s="179"/>
      <c r="H160" s="221" t="s">
        <v>225</v>
      </c>
      <c r="I160" s="124">
        <v>900000</v>
      </c>
      <c r="J160" s="123" t="s">
        <v>4</v>
      </c>
      <c r="K160" s="123" t="s">
        <v>5</v>
      </c>
      <c r="L160" s="125">
        <v>12</v>
      </c>
      <c r="M160" s="123" t="s">
        <v>9</v>
      </c>
      <c r="N160" s="125"/>
      <c r="O160" s="125"/>
      <c r="P160" s="125"/>
      <c r="Q160" s="126" t="s">
        <v>8</v>
      </c>
      <c r="R160" s="127">
        <f>I160*L160</f>
        <v>10800000</v>
      </c>
    </row>
    <row r="161" spans="1:19" s="2" customFormat="1" ht="20.100000000000001" customHeight="1" x14ac:dyDescent="0.15">
      <c r="A161" s="102"/>
      <c r="B161" s="147"/>
      <c r="C161" s="325"/>
      <c r="D161" s="181"/>
      <c r="E161" s="116"/>
      <c r="F161" s="117"/>
      <c r="G161" s="179"/>
      <c r="H161" s="221" t="s">
        <v>354</v>
      </c>
      <c r="I161" s="124">
        <v>500000</v>
      </c>
      <c r="J161" s="123" t="s">
        <v>4</v>
      </c>
      <c r="K161" s="123" t="s">
        <v>5</v>
      </c>
      <c r="L161" s="125">
        <v>12</v>
      </c>
      <c r="M161" s="123" t="s">
        <v>9</v>
      </c>
      <c r="N161" s="125"/>
      <c r="O161" s="125"/>
      <c r="P161" s="125"/>
      <c r="Q161" s="126" t="s">
        <v>8</v>
      </c>
      <c r="R161" s="127">
        <f t="shared" ref="R161:R167" si="10">I161*L161</f>
        <v>6000000</v>
      </c>
    </row>
    <row r="162" spans="1:19" s="2" customFormat="1" ht="22.5" x14ac:dyDescent="0.15">
      <c r="A162" s="102"/>
      <c r="B162" s="147"/>
      <c r="C162" s="325"/>
      <c r="D162" s="181"/>
      <c r="E162" s="116"/>
      <c r="F162" s="117"/>
      <c r="G162" s="179"/>
      <c r="H162" s="221" t="s">
        <v>223</v>
      </c>
      <c r="I162" s="124">
        <v>1460000</v>
      </c>
      <c r="J162" s="123" t="s">
        <v>4</v>
      </c>
      <c r="K162" s="123" t="s">
        <v>5</v>
      </c>
      <c r="L162" s="125">
        <v>5</v>
      </c>
      <c r="M162" s="123" t="s">
        <v>10</v>
      </c>
      <c r="N162" s="125"/>
      <c r="O162" s="125"/>
      <c r="P162" s="125"/>
      <c r="Q162" s="126" t="s">
        <v>8</v>
      </c>
      <c r="R162" s="127">
        <f t="shared" si="10"/>
        <v>7300000</v>
      </c>
    </row>
    <row r="163" spans="1:19" s="2" customFormat="1" ht="27" customHeight="1" x14ac:dyDescent="0.15">
      <c r="A163" s="102"/>
      <c r="B163" s="147"/>
      <c r="C163" s="325"/>
      <c r="D163" s="181"/>
      <c r="E163" s="116"/>
      <c r="F163" s="117"/>
      <c r="G163" s="179"/>
      <c r="H163" s="221" t="s">
        <v>382</v>
      </c>
      <c r="I163" s="124">
        <v>1000000</v>
      </c>
      <c r="J163" s="123" t="s">
        <v>4</v>
      </c>
      <c r="K163" s="123" t="s">
        <v>5</v>
      </c>
      <c r="L163" s="125">
        <v>4</v>
      </c>
      <c r="M163" s="123" t="s">
        <v>10</v>
      </c>
      <c r="N163" s="125"/>
      <c r="O163" s="125"/>
      <c r="P163" s="125"/>
      <c r="Q163" s="126" t="s">
        <v>8</v>
      </c>
      <c r="R163" s="127">
        <f t="shared" si="10"/>
        <v>4000000</v>
      </c>
      <c r="S163" s="2" t="s">
        <v>423</v>
      </c>
    </row>
    <row r="164" spans="1:19" s="2" customFormat="1" ht="20.25" customHeight="1" x14ac:dyDescent="0.15">
      <c r="A164" s="102"/>
      <c r="B164" s="147"/>
      <c r="C164" s="325"/>
      <c r="D164" s="181"/>
      <c r="E164" s="116"/>
      <c r="F164" s="117"/>
      <c r="G164" s="179"/>
      <c r="H164" s="221" t="s">
        <v>390</v>
      </c>
      <c r="I164" s="124">
        <v>300000</v>
      </c>
      <c r="J164" s="123" t="s">
        <v>4</v>
      </c>
      <c r="K164" s="123" t="s">
        <v>5</v>
      </c>
      <c r="L164" s="125">
        <v>1</v>
      </c>
      <c r="M164" s="123" t="s">
        <v>10</v>
      </c>
      <c r="N164" s="125"/>
      <c r="O164" s="125"/>
      <c r="P164" s="125"/>
      <c r="Q164" s="126" t="s">
        <v>8</v>
      </c>
      <c r="R164" s="127">
        <f t="shared" si="10"/>
        <v>300000</v>
      </c>
    </row>
    <row r="165" spans="1:19" s="2" customFormat="1" ht="20.100000000000001" customHeight="1" x14ac:dyDescent="0.15">
      <c r="A165" s="102"/>
      <c r="B165" s="147"/>
      <c r="C165" s="325"/>
      <c r="D165" s="181"/>
      <c r="E165" s="116"/>
      <c r="F165" s="117"/>
      <c r="G165" s="179"/>
      <c r="H165" s="222" t="s">
        <v>150</v>
      </c>
      <c r="I165" s="124">
        <v>300000</v>
      </c>
      <c r="J165" s="123" t="s">
        <v>4</v>
      </c>
      <c r="K165" s="123" t="s">
        <v>5</v>
      </c>
      <c r="L165" s="125">
        <v>2</v>
      </c>
      <c r="M165" s="123" t="s">
        <v>10</v>
      </c>
      <c r="N165" s="125"/>
      <c r="O165" s="125"/>
      <c r="P165" s="125"/>
      <c r="Q165" s="126" t="s">
        <v>8</v>
      </c>
      <c r="R165" s="127">
        <f t="shared" si="10"/>
        <v>600000</v>
      </c>
    </row>
    <row r="166" spans="1:19" s="2" customFormat="1" ht="22.5" x14ac:dyDescent="0.15">
      <c r="A166" s="102"/>
      <c r="B166" s="147"/>
      <c r="C166" s="325"/>
      <c r="D166" s="181"/>
      <c r="E166" s="116"/>
      <c r="F166" s="117"/>
      <c r="G166" s="179"/>
      <c r="H166" s="221" t="s">
        <v>217</v>
      </c>
      <c r="I166" s="124">
        <v>700000</v>
      </c>
      <c r="J166" s="123" t="s">
        <v>4</v>
      </c>
      <c r="K166" s="123" t="s">
        <v>5</v>
      </c>
      <c r="L166" s="125">
        <v>1</v>
      </c>
      <c r="M166" s="123" t="s">
        <v>13</v>
      </c>
      <c r="N166" s="125"/>
      <c r="O166" s="125"/>
      <c r="P166" s="125"/>
      <c r="Q166" s="126" t="s">
        <v>8</v>
      </c>
      <c r="R166" s="127">
        <f t="shared" si="10"/>
        <v>700000</v>
      </c>
    </row>
    <row r="167" spans="1:19" s="2" customFormat="1" ht="20.100000000000001" customHeight="1" x14ac:dyDescent="0.15">
      <c r="A167" s="218"/>
      <c r="B167" s="374"/>
      <c r="C167" s="199"/>
      <c r="D167" s="372"/>
      <c r="E167" s="352"/>
      <c r="F167" s="201"/>
      <c r="G167" s="373"/>
      <c r="H167" s="403" t="s">
        <v>213</v>
      </c>
      <c r="I167" s="155">
        <v>1750000</v>
      </c>
      <c r="J167" s="154" t="s">
        <v>4</v>
      </c>
      <c r="K167" s="154" t="s">
        <v>5</v>
      </c>
      <c r="L167" s="156">
        <v>1</v>
      </c>
      <c r="M167" s="154" t="s">
        <v>13</v>
      </c>
      <c r="N167" s="156"/>
      <c r="O167" s="156"/>
      <c r="P167" s="156"/>
      <c r="Q167" s="157" t="s">
        <v>8</v>
      </c>
      <c r="R167" s="166">
        <f t="shared" si="10"/>
        <v>1750000</v>
      </c>
    </row>
    <row r="168" spans="1:19" s="2" customFormat="1" ht="20.100000000000001" customHeight="1" x14ac:dyDescent="0.15">
      <c r="A168" s="229" t="s">
        <v>76</v>
      </c>
      <c r="B168" s="154"/>
      <c r="C168" s="211"/>
      <c r="D168" s="372">
        <f>D169</f>
        <v>70000000</v>
      </c>
      <c r="E168" s="352">
        <f>E169</f>
        <v>100000000</v>
      </c>
      <c r="F168" s="201">
        <f>E168-D168</f>
        <v>30000000</v>
      </c>
      <c r="G168" s="373">
        <f>F168/E168*100</f>
        <v>30</v>
      </c>
      <c r="H168" s="154"/>
      <c r="I168" s="155"/>
      <c r="J168" s="154"/>
      <c r="K168" s="154"/>
      <c r="L168" s="156"/>
      <c r="M168" s="154"/>
      <c r="N168" s="156"/>
      <c r="O168" s="156"/>
      <c r="P168" s="156"/>
      <c r="Q168" s="154"/>
      <c r="R168" s="166"/>
    </row>
    <row r="169" spans="1:19" s="2" customFormat="1" ht="20.100000000000001" customHeight="1" x14ac:dyDescent="0.15">
      <c r="A169" s="98"/>
      <c r="B169" s="225" t="s">
        <v>77</v>
      </c>
      <c r="C169" s="99"/>
      <c r="D169" s="158">
        <f>D170</f>
        <v>70000000</v>
      </c>
      <c r="E169" s="106">
        <f>E170</f>
        <v>100000000</v>
      </c>
      <c r="F169" s="107">
        <f t="shared" ref="F169:F177" si="11">E169-D169</f>
        <v>30000000</v>
      </c>
      <c r="G169" s="373">
        <f t="shared" ref="G169:G170" si="12">F169/E169*100</f>
        <v>30</v>
      </c>
      <c r="H169" s="109"/>
      <c r="I169" s="95"/>
      <c r="J169" s="94"/>
      <c r="K169" s="94"/>
      <c r="L169" s="237"/>
      <c r="M169" s="94"/>
      <c r="N169" s="96"/>
      <c r="O169" s="96"/>
      <c r="P169" s="96"/>
      <c r="Q169" s="94"/>
      <c r="R169" s="97"/>
    </row>
    <row r="170" spans="1:19" s="2" customFormat="1" ht="20.100000000000001" customHeight="1" x14ac:dyDescent="0.15">
      <c r="A170" s="102"/>
      <c r="B170" s="147"/>
      <c r="C170" s="220" t="s">
        <v>78</v>
      </c>
      <c r="D170" s="158">
        <v>70000000</v>
      </c>
      <c r="E170" s="106">
        <f>R170</f>
        <v>100000000</v>
      </c>
      <c r="F170" s="107">
        <f t="shared" si="11"/>
        <v>30000000</v>
      </c>
      <c r="G170" s="373">
        <f t="shared" si="12"/>
        <v>30</v>
      </c>
      <c r="H170" s="109" t="s">
        <v>408</v>
      </c>
      <c r="I170" s="95">
        <v>100000000</v>
      </c>
      <c r="J170" s="94" t="s">
        <v>383</v>
      </c>
      <c r="K170" s="94" t="s">
        <v>5</v>
      </c>
      <c r="L170" s="237">
        <v>1</v>
      </c>
      <c r="M170" s="94" t="s">
        <v>12</v>
      </c>
      <c r="N170" s="96"/>
      <c r="O170" s="96"/>
      <c r="P170" s="96"/>
      <c r="Q170" s="94" t="s">
        <v>409</v>
      </c>
      <c r="R170" s="97">
        <f>I170*L170</f>
        <v>100000000</v>
      </c>
    </row>
    <row r="171" spans="1:19" s="2" customFormat="1" ht="20.100000000000001" customHeight="1" x14ac:dyDescent="0.15">
      <c r="A171" s="223" t="s">
        <v>79</v>
      </c>
      <c r="B171" s="94"/>
      <c r="C171" s="99"/>
      <c r="D171" s="205">
        <v>0</v>
      </c>
      <c r="E171" s="91">
        <f>E172</f>
        <v>0</v>
      </c>
      <c r="F171" s="168">
        <f t="shared" si="11"/>
        <v>0</v>
      </c>
      <c r="G171" s="224">
        <v>0</v>
      </c>
      <c r="H171" s="94"/>
      <c r="I171" s="95"/>
      <c r="J171" s="94"/>
      <c r="K171" s="94"/>
      <c r="L171" s="96"/>
      <c r="M171" s="94"/>
      <c r="N171" s="96"/>
      <c r="O171" s="96"/>
      <c r="P171" s="96"/>
      <c r="Q171" s="94"/>
      <c r="R171" s="97"/>
    </row>
    <row r="172" spans="1:19" s="2" customFormat="1" ht="20.100000000000001" customHeight="1" x14ac:dyDescent="0.15">
      <c r="A172" s="98"/>
      <c r="B172" s="225" t="s">
        <v>80</v>
      </c>
      <c r="C172" s="99"/>
      <c r="D172" s="158">
        <v>0</v>
      </c>
      <c r="E172" s="106">
        <f>E173</f>
        <v>0</v>
      </c>
      <c r="F172" s="168">
        <f t="shared" si="11"/>
        <v>0</v>
      </c>
      <c r="G172" s="226">
        <v>0</v>
      </c>
      <c r="H172" s="109"/>
      <c r="I172" s="110"/>
      <c r="J172" s="109"/>
      <c r="K172" s="109"/>
      <c r="L172" s="111"/>
      <c r="M172" s="109"/>
      <c r="N172" s="111"/>
      <c r="O172" s="111"/>
      <c r="P172" s="111"/>
      <c r="Q172" s="109"/>
      <c r="R172" s="113"/>
    </row>
    <row r="173" spans="1:19" s="2" customFormat="1" ht="20.100000000000001" customHeight="1" x14ac:dyDescent="0.15">
      <c r="A173" s="218"/>
      <c r="B173" s="374"/>
      <c r="C173" s="362" t="s">
        <v>81</v>
      </c>
      <c r="D173" s="205">
        <v>0</v>
      </c>
      <c r="E173" s="91">
        <v>0</v>
      </c>
      <c r="F173" s="168">
        <f t="shared" si="11"/>
        <v>0</v>
      </c>
      <c r="G173" s="224">
        <v>0</v>
      </c>
      <c r="H173" s="375"/>
      <c r="I173" s="376"/>
      <c r="J173" s="375"/>
      <c r="K173" s="375"/>
      <c r="L173" s="377"/>
      <c r="M173" s="375"/>
      <c r="N173" s="377"/>
      <c r="O173" s="377"/>
      <c r="P173" s="377"/>
      <c r="Q173" s="375"/>
      <c r="R173" s="97"/>
    </row>
    <row r="174" spans="1:19" s="2" customFormat="1" ht="20.100000000000001" customHeight="1" x14ac:dyDescent="0.15">
      <c r="A174" s="229" t="s">
        <v>244</v>
      </c>
      <c r="B174" s="154"/>
      <c r="C174" s="211"/>
      <c r="D174" s="200">
        <v>0</v>
      </c>
      <c r="E174" s="152">
        <f>E175</f>
        <v>0</v>
      </c>
      <c r="F174" s="201">
        <f t="shared" si="11"/>
        <v>0</v>
      </c>
      <c r="G174" s="202">
        <v>0</v>
      </c>
      <c r="H174" s="154"/>
      <c r="I174" s="155"/>
      <c r="J174" s="154"/>
      <c r="K174" s="154"/>
      <c r="L174" s="156"/>
      <c r="M174" s="154"/>
      <c r="N174" s="156"/>
      <c r="O174" s="156"/>
      <c r="P174" s="156"/>
      <c r="Q174" s="154"/>
      <c r="R174" s="166"/>
    </row>
    <row r="175" spans="1:19" s="2" customFormat="1" ht="20.100000000000001" customHeight="1" x14ac:dyDescent="0.15">
      <c r="A175" s="98"/>
      <c r="B175" s="225" t="s">
        <v>82</v>
      </c>
      <c r="C175" s="99"/>
      <c r="D175" s="158">
        <v>0</v>
      </c>
      <c r="E175" s="106">
        <f>E177</f>
        <v>0</v>
      </c>
      <c r="F175" s="168">
        <f t="shared" si="11"/>
        <v>0</v>
      </c>
      <c r="G175" s="226">
        <v>0</v>
      </c>
      <c r="H175" s="109"/>
      <c r="I175" s="110"/>
      <c r="J175" s="109"/>
      <c r="K175" s="109"/>
      <c r="L175" s="111"/>
      <c r="M175" s="109"/>
      <c r="N175" s="111"/>
      <c r="O175" s="111"/>
      <c r="P175" s="111"/>
      <c r="Q175" s="109"/>
      <c r="R175" s="113"/>
    </row>
    <row r="176" spans="1:19" s="2" customFormat="1" ht="20.100000000000001" customHeight="1" x14ac:dyDescent="0.15">
      <c r="A176" s="102"/>
      <c r="B176" s="147"/>
      <c r="C176" s="103" t="s">
        <v>83</v>
      </c>
      <c r="D176" s="158">
        <v>0</v>
      </c>
      <c r="E176" s="106">
        <v>0</v>
      </c>
      <c r="F176" s="168">
        <f t="shared" si="11"/>
        <v>0</v>
      </c>
      <c r="G176" s="226">
        <v>0</v>
      </c>
      <c r="H176" s="109"/>
      <c r="I176" s="110"/>
      <c r="J176" s="109"/>
      <c r="K176" s="109"/>
      <c r="L176" s="111"/>
      <c r="M176" s="109"/>
      <c r="N176" s="111"/>
      <c r="O176" s="111"/>
      <c r="P176" s="111"/>
      <c r="Q176" s="109"/>
      <c r="R176" s="113"/>
    </row>
    <row r="177" spans="1:19" s="2" customFormat="1" ht="20.100000000000001" customHeight="1" x14ac:dyDescent="0.15">
      <c r="A177" s="218"/>
      <c r="B177" s="219"/>
      <c r="C177" s="323" t="s">
        <v>84</v>
      </c>
      <c r="D177" s="205">
        <v>0</v>
      </c>
      <c r="E177" s="91">
        <v>0</v>
      </c>
      <c r="F177" s="168">
        <f t="shared" si="11"/>
        <v>0</v>
      </c>
      <c r="G177" s="224">
        <v>0</v>
      </c>
      <c r="H177" s="94"/>
      <c r="I177" s="95"/>
      <c r="J177" s="94"/>
      <c r="K177" s="94"/>
      <c r="L177" s="96"/>
      <c r="M177" s="94"/>
      <c r="N177" s="96"/>
      <c r="O177" s="96"/>
      <c r="P177" s="96"/>
      <c r="Q177" s="94"/>
      <c r="R177" s="97"/>
    </row>
    <row r="178" spans="1:19" s="2" customFormat="1" ht="20.100000000000001" customHeight="1" x14ac:dyDescent="0.15">
      <c r="A178" s="469" t="s">
        <v>85</v>
      </c>
      <c r="B178" s="470"/>
      <c r="C178" s="99"/>
      <c r="D178" s="205">
        <f>D179</f>
        <v>14600000</v>
      </c>
      <c r="E178" s="91">
        <f>E179</f>
        <v>12600000</v>
      </c>
      <c r="F178" s="92">
        <f>E178-D178</f>
        <v>-2000000</v>
      </c>
      <c r="G178" s="100">
        <f>F178/E178*100</f>
        <v>-15.873015873015872</v>
      </c>
      <c r="H178" s="94"/>
      <c r="I178" s="95"/>
      <c r="J178" s="94"/>
      <c r="K178" s="94"/>
      <c r="L178" s="96"/>
      <c r="M178" s="94"/>
      <c r="N178" s="96"/>
      <c r="O178" s="96"/>
      <c r="P178" s="96"/>
      <c r="Q178" s="94"/>
      <c r="R178" s="97"/>
    </row>
    <row r="179" spans="1:19" s="2" customFormat="1" ht="20.100000000000001" customHeight="1" thickBot="1" x14ac:dyDescent="0.2">
      <c r="A179" s="400"/>
      <c r="B179" s="169" t="s">
        <v>86</v>
      </c>
      <c r="C179" s="401"/>
      <c r="D179" s="227">
        <f>D180</f>
        <v>14600000</v>
      </c>
      <c r="E179" s="170">
        <f>E180</f>
        <v>12600000</v>
      </c>
      <c r="F179" s="402">
        <f>E179-D179</f>
        <v>-2000000</v>
      </c>
      <c r="G179" s="100">
        <f>F179/E179*100</f>
        <v>-15.873015873015872</v>
      </c>
      <c r="H179" s="172"/>
      <c r="I179" s="173"/>
      <c r="J179" s="172"/>
      <c r="K179" s="172"/>
      <c r="L179" s="174"/>
      <c r="M179" s="172"/>
      <c r="N179" s="174"/>
      <c r="O179" s="174"/>
      <c r="P179" s="174"/>
      <c r="Q179" s="172"/>
      <c r="R179" s="176"/>
    </row>
    <row r="180" spans="1:19" s="2" customFormat="1" ht="20.100000000000001" customHeight="1" x14ac:dyDescent="0.15">
      <c r="A180" s="231"/>
      <c r="B180" s="345"/>
      <c r="C180" s="325" t="s">
        <v>87</v>
      </c>
      <c r="D180" s="369">
        <v>14600000</v>
      </c>
      <c r="E180" s="346">
        <f>SUM(R180:R182)</f>
        <v>12600000</v>
      </c>
      <c r="F180" s="163">
        <f>E180-D180</f>
        <v>-2000000</v>
      </c>
      <c r="G180" s="347">
        <f>F180/E180*100</f>
        <v>-15.873015873015872</v>
      </c>
      <c r="H180" s="335" t="s">
        <v>94</v>
      </c>
      <c r="I180" s="336">
        <v>400000</v>
      </c>
      <c r="J180" s="335" t="s">
        <v>4</v>
      </c>
      <c r="K180" s="335" t="s">
        <v>5</v>
      </c>
      <c r="L180" s="337">
        <v>12</v>
      </c>
      <c r="M180" s="335" t="s">
        <v>9</v>
      </c>
      <c r="N180" s="337"/>
      <c r="O180" s="337"/>
      <c r="P180" s="337"/>
      <c r="Q180" s="359" t="s">
        <v>8</v>
      </c>
      <c r="R180" s="127">
        <f>I180*L180</f>
        <v>4800000</v>
      </c>
      <c r="S180" s="2" t="s">
        <v>379</v>
      </c>
    </row>
    <row r="181" spans="1:19" s="2" customFormat="1" ht="20.100000000000001" customHeight="1" x14ac:dyDescent="0.15">
      <c r="A181" s="231"/>
      <c r="B181" s="114"/>
      <c r="C181" s="325"/>
      <c r="D181" s="369"/>
      <c r="E181" s="346"/>
      <c r="F181" s="163"/>
      <c r="G181" s="347"/>
      <c r="H181" s="109" t="s">
        <v>399</v>
      </c>
      <c r="I181" s="110">
        <v>1200</v>
      </c>
      <c r="J181" s="109" t="s">
        <v>4</v>
      </c>
      <c r="K181" s="109" t="s">
        <v>5</v>
      </c>
      <c r="L181" s="111">
        <v>125</v>
      </c>
      <c r="M181" s="109" t="s">
        <v>396</v>
      </c>
      <c r="N181" s="109" t="s">
        <v>5</v>
      </c>
      <c r="O181" s="111">
        <v>12</v>
      </c>
      <c r="P181" s="111" t="s">
        <v>392</v>
      </c>
      <c r="Q181" s="112" t="s">
        <v>8</v>
      </c>
      <c r="R181" s="113">
        <f>I181*L181*O181</f>
        <v>1800000</v>
      </c>
    </row>
    <row r="182" spans="1:19" s="2" customFormat="1" ht="20.100000000000001" customHeight="1" x14ac:dyDescent="0.15">
      <c r="A182" s="235"/>
      <c r="B182" s="343"/>
      <c r="C182" s="343"/>
      <c r="D182" s="372"/>
      <c r="E182" s="352"/>
      <c r="F182" s="153"/>
      <c r="G182" s="344"/>
      <c r="H182" s="109" t="s">
        <v>391</v>
      </c>
      <c r="I182" s="110">
        <v>500000</v>
      </c>
      <c r="J182" s="109" t="s">
        <v>383</v>
      </c>
      <c r="K182" s="109" t="s">
        <v>5</v>
      </c>
      <c r="L182" s="111">
        <v>12</v>
      </c>
      <c r="M182" s="109" t="s">
        <v>392</v>
      </c>
      <c r="N182" s="111"/>
      <c r="O182" s="111"/>
      <c r="P182" s="111"/>
      <c r="Q182" s="112" t="s">
        <v>8</v>
      </c>
      <c r="R182" s="113">
        <f>I182*L182</f>
        <v>6000000</v>
      </c>
    </row>
    <row r="183" spans="1:19" s="2" customFormat="1" ht="20.100000000000001" customHeight="1" x14ac:dyDescent="0.15">
      <c r="A183" s="218" t="s">
        <v>88</v>
      </c>
      <c r="B183" s="165"/>
      <c r="C183" s="387"/>
      <c r="D183" s="205">
        <f>D184</f>
        <v>127908594</v>
      </c>
      <c r="E183" s="91">
        <f>E184</f>
        <v>97108919</v>
      </c>
      <c r="F183" s="92">
        <f>E183-D183</f>
        <v>-30799675</v>
      </c>
      <c r="G183" s="100">
        <f>F183/E183*100</f>
        <v>-31.716628418034393</v>
      </c>
      <c r="H183" s="375"/>
      <c r="I183" s="375"/>
      <c r="J183" s="375"/>
      <c r="K183" s="375"/>
      <c r="L183" s="377"/>
      <c r="M183" s="375"/>
      <c r="N183" s="377"/>
      <c r="O183" s="377"/>
      <c r="P183" s="377"/>
      <c r="Q183" s="375"/>
      <c r="R183" s="388"/>
    </row>
    <row r="184" spans="1:19" s="2" customFormat="1" ht="20.100000000000001" customHeight="1" x14ac:dyDescent="0.15">
      <c r="A184" s="230"/>
      <c r="B184" s="472" t="s">
        <v>89</v>
      </c>
      <c r="C184" s="471"/>
      <c r="D184" s="158">
        <f>D185+D186</f>
        <v>127908594</v>
      </c>
      <c r="E184" s="106">
        <f>E185+E186</f>
        <v>97108919</v>
      </c>
      <c r="F184" s="129">
        <f>E184-D184</f>
        <v>-30799675</v>
      </c>
      <c r="G184" s="100">
        <f t="shared" ref="G184:G185" si="13">F184/E184*100</f>
        <v>-31.716628418034393</v>
      </c>
      <c r="H184" s="109"/>
      <c r="I184" s="110"/>
      <c r="J184" s="109"/>
      <c r="K184" s="109"/>
      <c r="L184" s="111"/>
      <c r="M184" s="109"/>
      <c r="N184" s="111"/>
      <c r="O184" s="111"/>
      <c r="P184" s="111"/>
      <c r="Q184" s="109"/>
      <c r="R184" s="113"/>
    </row>
    <row r="185" spans="1:19" s="2" customFormat="1" ht="20.100000000000001" customHeight="1" x14ac:dyDescent="0.15">
      <c r="A185" s="231"/>
      <c r="B185" s="104"/>
      <c r="C185" s="103" t="s">
        <v>90</v>
      </c>
      <c r="D185" s="158">
        <v>127898594</v>
      </c>
      <c r="E185" s="106">
        <f>R185</f>
        <v>97098919</v>
      </c>
      <c r="F185" s="129">
        <f>E185-D185</f>
        <v>-30799675</v>
      </c>
      <c r="G185" s="100">
        <f t="shared" si="13"/>
        <v>-31.71989484249562</v>
      </c>
      <c r="H185" s="232" t="s">
        <v>230</v>
      </c>
      <c r="I185" s="110"/>
      <c r="J185" s="109"/>
      <c r="K185" s="233"/>
      <c r="L185" s="234"/>
      <c r="M185" s="109"/>
      <c r="N185" s="111"/>
      <c r="O185" s="111"/>
      <c r="P185" s="111"/>
      <c r="Q185" s="112" t="s">
        <v>8</v>
      </c>
      <c r="R185" s="113">
        <v>97098919</v>
      </c>
    </row>
    <row r="186" spans="1:19" s="2" customFormat="1" ht="20.100000000000001" customHeight="1" x14ac:dyDescent="0.15">
      <c r="A186" s="235"/>
      <c r="B186" s="236"/>
      <c r="C186" s="323" t="s">
        <v>91</v>
      </c>
      <c r="D186" s="205">
        <v>10000</v>
      </c>
      <c r="E186" s="91">
        <v>10000</v>
      </c>
      <c r="F186" s="92">
        <f t="shared" ref="F186:F194" si="14">E186-D186</f>
        <v>0</v>
      </c>
      <c r="G186" s="100">
        <f>F186/E186*100</f>
        <v>0</v>
      </c>
      <c r="H186" s="94" t="s">
        <v>92</v>
      </c>
      <c r="I186" s="95">
        <v>10000</v>
      </c>
      <c r="J186" s="94" t="s">
        <v>4</v>
      </c>
      <c r="K186" s="94" t="s">
        <v>5</v>
      </c>
      <c r="L186" s="237">
        <v>1</v>
      </c>
      <c r="M186" s="94" t="s">
        <v>12</v>
      </c>
      <c r="N186" s="96"/>
      <c r="O186" s="96"/>
      <c r="P186" s="96"/>
      <c r="Q186" s="178" t="s">
        <v>8</v>
      </c>
      <c r="R186" s="97">
        <f>I186*L186</f>
        <v>10000</v>
      </c>
    </row>
    <row r="187" spans="1:19" s="2" customFormat="1" ht="20.100000000000001" customHeight="1" x14ac:dyDescent="0.15">
      <c r="A187" s="223" t="s">
        <v>247</v>
      </c>
      <c r="B187" s="94"/>
      <c r="C187" s="99"/>
      <c r="D187" s="205">
        <f>D188</f>
        <v>7000000</v>
      </c>
      <c r="E187" s="91">
        <f>E188</f>
        <v>10000000</v>
      </c>
      <c r="F187" s="168">
        <f t="shared" si="14"/>
        <v>3000000</v>
      </c>
      <c r="G187" s="100">
        <f>F187/E187*100</f>
        <v>30</v>
      </c>
      <c r="H187" s="94"/>
      <c r="I187" s="95"/>
      <c r="J187" s="94"/>
      <c r="K187" s="94"/>
      <c r="L187" s="96"/>
      <c r="M187" s="94"/>
      <c r="N187" s="96"/>
      <c r="O187" s="96"/>
      <c r="P187" s="96"/>
      <c r="Q187" s="94"/>
      <c r="R187" s="97"/>
    </row>
    <row r="188" spans="1:19" s="2" customFormat="1" ht="20.100000000000001" customHeight="1" x14ac:dyDescent="0.15">
      <c r="A188" s="230"/>
      <c r="B188" s="472" t="s">
        <v>245</v>
      </c>
      <c r="C188" s="471"/>
      <c r="D188" s="158">
        <f>D189+D190</f>
        <v>7000000</v>
      </c>
      <c r="E188" s="106">
        <f>E189+E190</f>
        <v>10000000</v>
      </c>
      <c r="F188" s="168">
        <f t="shared" si="14"/>
        <v>3000000</v>
      </c>
      <c r="G188" s="100">
        <f t="shared" ref="G188:G190" si="15">F188/E188*100</f>
        <v>30</v>
      </c>
      <c r="H188" s="109"/>
      <c r="I188" s="110"/>
      <c r="J188" s="109"/>
      <c r="K188" s="109"/>
      <c r="L188" s="111"/>
      <c r="M188" s="109"/>
      <c r="N188" s="111"/>
      <c r="O188" s="111"/>
      <c r="P188" s="111"/>
      <c r="Q188" s="109"/>
      <c r="R188" s="113"/>
    </row>
    <row r="189" spans="1:19" s="2" customFormat="1" ht="20.100000000000001" customHeight="1" x14ac:dyDescent="0.15">
      <c r="A189" s="238"/>
      <c r="B189" s="104"/>
      <c r="C189" s="323" t="s">
        <v>93</v>
      </c>
      <c r="D189" s="205">
        <v>3500000</v>
      </c>
      <c r="E189" s="91">
        <f>R189</f>
        <v>5000000</v>
      </c>
      <c r="F189" s="168">
        <f t="shared" si="14"/>
        <v>1500000</v>
      </c>
      <c r="G189" s="100">
        <f t="shared" si="15"/>
        <v>30</v>
      </c>
      <c r="H189" s="94" t="s">
        <v>410</v>
      </c>
      <c r="I189" s="95">
        <v>5000000</v>
      </c>
      <c r="J189" s="94" t="s">
        <v>4</v>
      </c>
      <c r="K189" s="94" t="s">
        <v>5</v>
      </c>
      <c r="L189" s="237">
        <v>1</v>
      </c>
      <c r="M189" s="94" t="s">
        <v>12</v>
      </c>
      <c r="N189" s="96"/>
      <c r="O189" s="96"/>
      <c r="P189" s="96"/>
      <c r="Q189" s="178" t="s">
        <v>8</v>
      </c>
      <c r="R189" s="97">
        <f>I189*L189</f>
        <v>5000000</v>
      </c>
    </row>
    <row r="190" spans="1:19" s="2" customFormat="1" ht="20.100000000000001" customHeight="1" x14ac:dyDescent="0.15">
      <c r="A190" s="326"/>
      <c r="B190" s="236"/>
      <c r="C190" s="177" t="s">
        <v>246</v>
      </c>
      <c r="D190" s="205">
        <v>3500000</v>
      </c>
      <c r="E190" s="91">
        <f>R190</f>
        <v>5000000</v>
      </c>
      <c r="F190" s="168">
        <f t="shared" si="14"/>
        <v>1500000</v>
      </c>
      <c r="G190" s="100">
        <f t="shared" si="15"/>
        <v>30</v>
      </c>
      <c r="H190" s="94" t="s">
        <v>411</v>
      </c>
      <c r="I190" s="95">
        <v>5000000</v>
      </c>
      <c r="J190" s="94" t="s">
        <v>4</v>
      </c>
      <c r="K190" s="94" t="s">
        <v>5</v>
      </c>
      <c r="L190" s="237">
        <v>1</v>
      </c>
      <c r="M190" s="94" t="s">
        <v>12</v>
      </c>
      <c r="N190" s="96"/>
      <c r="O190" s="96"/>
      <c r="P190" s="96"/>
      <c r="Q190" s="178" t="s">
        <v>8</v>
      </c>
      <c r="R190" s="97">
        <f>I190*L190</f>
        <v>5000000</v>
      </c>
    </row>
    <row r="191" spans="1:19" s="2" customFormat="1" ht="20.100000000000001" customHeight="1" x14ac:dyDescent="0.15">
      <c r="A191" s="469" t="s">
        <v>248</v>
      </c>
      <c r="B191" s="470"/>
      <c r="C191" s="471"/>
      <c r="D191" s="200">
        <f>D192</f>
        <v>0</v>
      </c>
      <c r="E191" s="152">
        <f>E192</f>
        <v>0</v>
      </c>
      <c r="F191" s="201">
        <f t="shared" si="14"/>
        <v>0</v>
      </c>
      <c r="G191" s="202">
        <v>0</v>
      </c>
      <c r="H191" s="154"/>
      <c r="I191" s="155"/>
      <c r="J191" s="154"/>
      <c r="K191" s="154"/>
      <c r="L191" s="156"/>
      <c r="M191" s="154"/>
      <c r="N191" s="156"/>
      <c r="O191" s="156"/>
      <c r="P191" s="156"/>
      <c r="Q191" s="154"/>
      <c r="R191" s="166"/>
    </row>
    <row r="192" spans="1:19" s="2" customFormat="1" ht="20.100000000000001" customHeight="1" x14ac:dyDescent="0.15">
      <c r="A192" s="230"/>
      <c r="B192" s="104" t="s">
        <v>249</v>
      </c>
      <c r="C192" s="103"/>
      <c r="D192" s="158">
        <f>D194</f>
        <v>0</v>
      </c>
      <c r="E192" s="106">
        <f>E194</f>
        <v>0</v>
      </c>
      <c r="F192" s="168">
        <f t="shared" si="14"/>
        <v>0</v>
      </c>
      <c r="G192" s="224">
        <v>0</v>
      </c>
      <c r="H192" s="109"/>
      <c r="I192" s="110"/>
      <c r="J192" s="109"/>
      <c r="K192" s="109"/>
      <c r="L192" s="111"/>
      <c r="M192" s="109"/>
      <c r="N192" s="111"/>
      <c r="O192" s="111"/>
      <c r="P192" s="111"/>
      <c r="Q192" s="109"/>
      <c r="R192" s="113"/>
    </row>
    <row r="193" spans="1:18" s="2" customFormat="1" ht="20.100000000000001" customHeight="1" x14ac:dyDescent="0.15">
      <c r="A193" s="231"/>
      <c r="B193" s="104"/>
      <c r="C193" s="177" t="s">
        <v>250</v>
      </c>
      <c r="D193" s="158">
        <v>0</v>
      </c>
      <c r="E193" s="106">
        <f>R193</f>
        <v>0</v>
      </c>
      <c r="F193" s="107">
        <f t="shared" si="14"/>
        <v>0</v>
      </c>
      <c r="G193" s="226">
        <v>0</v>
      </c>
      <c r="H193" s="109"/>
      <c r="I193" s="110"/>
      <c r="J193" s="109"/>
      <c r="K193" s="109"/>
      <c r="L193" s="111"/>
      <c r="M193" s="109"/>
      <c r="N193" s="111"/>
      <c r="O193" s="111"/>
      <c r="P193" s="111"/>
      <c r="Q193" s="112"/>
      <c r="R193" s="113"/>
    </row>
    <row r="194" spans="1:18" s="2" customFormat="1" ht="20.100000000000001" customHeight="1" thickBot="1" x14ac:dyDescent="0.2">
      <c r="A194" s="239"/>
      <c r="B194" s="137"/>
      <c r="C194" s="137" t="s">
        <v>251</v>
      </c>
      <c r="D194" s="227">
        <v>0</v>
      </c>
      <c r="E194" s="170">
        <f>R194</f>
        <v>0</v>
      </c>
      <c r="F194" s="171">
        <f t="shared" si="14"/>
        <v>0</v>
      </c>
      <c r="G194" s="228">
        <v>0</v>
      </c>
      <c r="H194" s="172"/>
      <c r="I194" s="173"/>
      <c r="J194" s="172"/>
      <c r="K194" s="172"/>
      <c r="L194" s="174"/>
      <c r="M194" s="172"/>
      <c r="N194" s="174"/>
      <c r="O194" s="174"/>
      <c r="P194" s="174"/>
      <c r="Q194" s="175"/>
      <c r="R194" s="176"/>
    </row>
    <row r="332" spans="6:6" x14ac:dyDescent="0.15">
      <c r="F332" s="70" t="s">
        <v>323</v>
      </c>
    </row>
  </sheetData>
  <mergeCells count="29">
    <mergeCell ref="F3:G3"/>
    <mergeCell ref="H3:R4"/>
    <mergeCell ref="A1:R1"/>
    <mergeCell ref="A3:A4"/>
    <mergeCell ref="B3:B4"/>
    <mergeCell ref="C3:C4"/>
    <mergeCell ref="D3:D4"/>
    <mergeCell ref="E3:E4"/>
    <mergeCell ref="A5:C5"/>
    <mergeCell ref="A6:C6"/>
    <mergeCell ref="L41:M41"/>
    <mergeCell ref="L42:M42"/>
    <mergeCell ref="L43:M43"/>
    <mergeCell ref="L44:M44"/>
    <mergeCell ref="L45:M45"/>
    <mergeCell ref="L47:M47"/>
    <mergeCell ref="L48:M48"/>
    <mergeCell ref="L49:M49"/>
    <mergeCell ref="L50:M50"/>
    <mergeCell ref="L51:M51"/>
    <mergeCell ref="B52:C52"/>
    <mergeCell ref="A125:C125"/>
    <mergeCell ref="B126:C126"/>
    <mergeCell ref="A191:C191"/>
    <mergeCell ref="A137:B137"/>
    <mergeCell ref="B138:C138"/>
    <mergeCell ref="A178:B178"/>
    <mergeCell ref="B184:C184"/>
    <mergeCell ref="B188:C188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4" fitToHeight="0" orientation="landscape" r:id="rId1"/>
  <headerFooter>
    <oddFooter>&amp;R무량수전노인전문요양원(2024.09.05)</oddFooter>
  </headerFooter>
  <rowBreaks count="7" manualBreakCount="7">
    <brk id="28" max="17" man="1"/>
    <brk id="53" max="17" man="1"/>
    <brk id="79" max="17" man="1"/>
    <brk id="105" max="17" man="1"/>
    <brk id="131" max="17" man="1"/>
    <brk id="155" max="17" man="1"/>
    <brk id="179" max="17" man="1"/>
  </rowBreaks>
  <ignoredErrors>
    <ignoredError sqref="R181 E170 F183 E5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7"/>
  <sheetViews>
    <sheetView tabSelected="1" view="pageBreakPreview" topLeftCell="A48" zoomScale="115" zoomScaleNormal="100" zoomScaleSheetLayoutView="115" workbookViewId="0">
      <selection activeCell="E66" activeCellId="12" sqref="E36 E38 E40 E42 E48 E50 E52 E56 E58 E60 E62 E64 E66"/>
    </sheetView>
  </sheetViews>
  <sheetFormatPr defaultColWidth="8.88671875" defaultRowHeight="13.5" x14ac:dyDescent="0.15"/>
  <cols>
    <col min="1" max="1" width="13.33203125" style="72" customWidth="1"/>
    <col min="2" max="2" width="14" style="72" customWidth="1"/>
    <col min="3" max="3" width="17.6640625" style="72" customWidth="1"/>
    <col min="4" max="5" width="18.77734375" style="72" customWidth="1"/>
    <col min="6" max="6" width="8.88671875" style="1" customWidth="1"/>
    <col min="7" max="16384" width="8.88671875" style="1"/>
  </cols>
  <sheetData>
    <row r="1" spans="1:21" ht="37.5" customHeight="1" x14ac:dyDescent="0.15">
      <c r="A1" s="594" t="s">
        <v>434</v>
      </c>
      <c r="B1" s="594"/>
      <c r="C1" s="594"/>
      <c r="D1" s="594"/>
      <c r="E1" s="594"/>
    </row>
    <row r="2" spans="1:21" s="2" customFormat="1" ht="20.100000000000001" customHeight="1" x14ac:dyDescent="0.15">
      <c r="A2" s="58" t="s">
        <v>14</v>
      </c>
      <c r="B2" s="58"/>
      <c r="C2" s="59"/>
      <c r="D2" s="60"/>
      <c r="E2" s="61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73" t="s">
        <v>329</v>
      </c>
      <c r="B3" s="74"/>
      <c r="C3" s="75"/>
      <c r="D3" s="75"/>
      <c r="E3" s="61" t="s">
        <v>222</v>
      </c>
    </row>
    <row r="4" spans="1:21" s="2" customFormat="1" ht="24.95" customHeight="1" x14ac:dyDescent="0.15">
      <c r="A4" s="595" t="s">
        <v>221</v>
      </c>
      <c r="B4" s="560"/>
      <c r="C4" s="76" t="s">
        <v>428</v>
      </c>
      <c r="D4" s="76" t="s">
        <v>429</v>
      </c>
      <c r="E4" s="77" t="s">
        <v>212</v>
      </c>
      <c r="F4" s="4"/>
    </row>
    <row r="5" spans="1:21" s="2" customFormat="1" ht="24.95" hidden="1" customHeight="1" x14ac:dyDescent="0.15">
      <c r="A5" s="596" t="s">
        <v>358</v>
      </c>
      <c r="B5" s="561" t="s">
        <v>359</v>
      </c>
      <c r="C5" s="66">
        <v>463844630</v>
      </c>
      <c r="D5" s="66">
        <v>499658500</v>
      </c>
      <c r="E5" s="78">
        <f>D5-C5</f>
        <v>35813870</v>
      </c>
      <c r="F5" s="4"/>
      <c r="G5" s="4"/>
    </row>
    <row r="6" spans="1:21" s="2" customFormat="1" ht="24.95" hidden="1" customHeight="1" x14ac:dyDescent="0.15">
      <c r="A6" s="589"/>
      <c r="B6" s="583"/>
      <c r="C6" s="519" t="s">
        <v>400</v>
      </c>
      <c r="D6" s="520"/>
      <c r="E6" s="587"/>
      <c r="G6" s="4"/>
    </row>
    <row r="7" spans="1:21" s="2" customFormat="1" ht="24.95" customHeight="1" x14ac:dyDescent="0.15">
      <c r="A7" s="564" t="s">
        <v>360</v>
      </c>
      <c r="B7" s="572" t="s">
        <v>361</v>
      </c>
      <c r="C7" s="65">
        <v>97487500</v>
      </c>
      <c r="D7" s="65">
        <v>94525000</v>
      </c>
      <c r="E7" s="79">
        <f>D7-C7</f>
        <v>-2962500</v>
      </c>
    </row>
    <row r="8" spans="1:21" s="2" customFormat="1" ht="24.95" customHeight="1" x14ac:dyDescent="0.15">
      <c r="A8" s="565"/>
      <c r="B8" s="567"/>
      <c r="C8" s="579" t="s">
        <v>439</v>
      </c>
      <c r="D8" s="580"/>
      <c r="E8" s="581"/>
    </row>
    <row r="9" spans="1:21" s="2" customFormat="1" ht="24.95" hidden="1" customHeight="1" x14ac:dyDescent="0.15">
      <c r="A9" s="564" t="s">
        <v>350</v>
      </c>
      <c r="B9" s="566" t="s">
        <v>191</v>
      </c>
      <c r="C9" s="65"/>
      <c r="D9" s="65"/>
      <c r="E9" s="79"/>
    </row>
    <row r="10" spans="1:21" s="2" customFormat="1" ht="24.95" hidden="1" customHeight="1" x14ac:dyDescent="0.15">
      <c r="A10" s="582"/>
      <c r="B10" s="583"/>
      <c r="C10" s="584"/>
      <c r="D10" s="585"/>
      <c r="E10" s="586"/>
    </row>
    <row r="11" spans="1:21" s="2" customFormat="1" ht="24.95" customHeight="1" x14ac:dyDescent="0.15">
      <c r="A11" s="588" t="s">
        <v>195</v>
      </c>
      <c r="B11" s="566" t="s">
        <v>196</v>
      </c>
      <c r="C11" s="65">
        <v>3633945280</v>
      </c>
      <c r="D11" s="65">
        <v>3606585280</v>
      </c>
      <c r="E11" s="79">
        <f>D11-C11</f>
        <v>-27360000</v>
      </c>
    </row>
    <row r="12" spans="1:21" s="2" customFormat="1" ht="24.95" customHeight="1" x14ac:dyDescent="0.15">
      <c r="A12" s="589"/>
      <c r="B12" s="583"/>
      <c r="C12" s="519" t="s">
        <v>440</v>
      </c>
      <c r="D12" s="520"/>
      <c r="E12" s="587"/>
    </row>
    <row r="13" spans="1:21" s="2" customFormat="1" ht="24.95" hidden="1" customHeight="1" x14ac:dyDescent="0.15">
      <c r="A13" s="590"/>
      <c r="B13" s="566" t="s">
        <v>234</v>
      </c>
      <c r="C13" s="65">
        <v>300623430</v>
      </c>
      <c r="D13" s="65">
        <v>3606585280</v>
      </c>
      <c r="E13" s="79">
        <f>D13-C13</f>
        <v>3305961850</v>
      </c>
    </row>
    <row r="14" spans="1:21" s="2" customFormat="1" ht="24.95" hidden="1" customHeight="1" x14ac:dyDescent="0.15">
      <c r="A14" s="591"/>
      <c r="B14" s="583"/>
      <c r="C14" s="519" t="s">
        <v>400</v>
      </c>
      <c r="D14" s="520"/>
      <c r="E14" s="587"/>
    </row>
    <row r="15" spans="1:21" s="2" customFormat="1" ht="24.95" customHeight="1" x14ac:dyDescent="0.15">
      <c r="A15" s="588" t="s">
        <v>384</v>
      </c>
      <c r="B15" s="577" t="s">
        <v>413</v>
      </c>
      <c r="C15" s="65">
        <v>109928005</v>
      </c>
      <c r="D15" s="65">
        <v>242098200</v>
      </c>
      <c r="E15" s="79">
        <f>D15-C15</f>
        <v>132170195</v>
      </c>
    </row>
    <row r="16" spans="1:21" s="2" customFormat="1" ht="24.95" customHeight="1" x14ac:dyDescent="0.15">
      <c r="A16" s="592"/>
      <c r="B16" s="578"/>
      <c r="C16" s="519" t="s">
        <v>414</v>
      </c>
      <c r="D16" s="520"/>
      <c r="E16" s="587"/>
    </row>
    <row r="17" spans="1:6" s="2" customFormat="1" ht="24.95" hidden="1" customHeight="1" x14ac:dyDescent="0.15">
      <c r="A17" s="592"/>
      <c r="B17" s="577" t="s">
        <v>412</v>
      </c>
      <c r="C17" s="65">
        <v>4050204</v>
      </c>
      <c r="D17" s="65">
        <v>0</v>
      </c>
      <c r="E17" s="79">
        <f>D17-C17</f>
        <v>-4050204</v>
      </c>
    </row>
    <row r="18" spans="1:6" s="2" customFormat="1" ht="24.95" hidden="1" customHeight="1" x14ac:dyDescent="0.15">
      <c r="A18" s="593"/>
      <c r="B18" s="578"/>
      <c r="C18" s="519" t="s">
        <v>401</v>
      </c>
      <c r="D18" s="520"/>
      <c r="E18" s="587"/>
    </row>
    <row r="19" spans="1:6" s="2" customFormat="1" ht="24.95" hidden="1" customHeight="1" x14ac:dyDescent="0.15">
      <c r="A19" s="564" t="s">
        <v>362</v>
      </c>
      <c r="B19" s="566" t="s">
        <v>363</v>
      </c>
      <c r="C19" s="65">
        <v>224642170</v>
      </c>
      <c r="D19" s="65">
        <v>250657622</v>
      </c>
      <c r="E19" s="79">
        <f>D19-C19</f>
        <v>26015452</v>
      </c>
    </row>
    <row r="20" spans="1:6" s="2" customFormat="1" ht="24.95" hidden="1" customHeight="1" x14ac:dyDescent="0.15">
      <c r="A20" s="565"/>
      <c r="B20" s="567"/>
      <c r="C20" s="568" t="s">
        <v>369</v>
      </c>
      <c r="D20" s="569"/>
      <c r="E20" s="570"/>
    </row>
    <row r="21" spans="1:6" s="2" customFormat="1" ht="24.95" customHeight="1" x14ac:dyDescent="0.15">
      <c r="A21" s="564" t="s">
        <v>210</v>
      </c>
      <c r="B21" s="572" t="s">
        <v>387</v>
      </c>
      <c r="C21" s="65">
        <v>141731025</v>
      </c>
      <c r="D21" s="65">
        <v>102262330</v>
      </c>
      <c r="E21" s="79">
        <f>D21-C21</f>
        <v>-39468695</v>
      </c>
    </row>
    <row r="22" spans="1:6" s="2" customFormat="1" ht="24.95" customHeight="1" x14ac:dyDescent="0.15">
      <c r="A22" s="571"/>
      <c r="B22" s="573"/>
      <c r="C22" s="574" t="s">
        <v>441</v>
      </c>
      <c r="D22" s="575"/>
      <c r="E22" s="576"/>
    </row>
    <row r="23" spans="1:6" s="2" customFormat="1" ht="24.95" customHeight="1" x14ac:dyDescent="0.15">
      <c r="A23" s="64"/>
      <c r="B23" s="64"/>
      <c r="C23" s="75"/>
      <c r="D23" s="75"/>
      <c r="E23" s="75"/>
    </row>
    <row r="24" spans="1:6" s="2" customFormat="1" ht="24.95" customHeight="1" x14ac:dyDescent="0.15">
      <c r="A24" s="73" t="s">
        <v>226</v>
      </c>
      <c r="B24" s="73"/>
      <c r="C24" s="415"/>
      <c r="D24" s="415"/>
      <c r="E24" s="416" t="s">
        <v>222</v>
      </c>
      <c r="F24" s="4"/>
    </row>
    <row r="25" spans="1:6" s="2" customFormat="1" ht="24.95" customHeight="1" x14ac:dyDescent="0.15">
      <c r="A25" s="559" t="s">
        <v>221</v>
      </c>
      <c r="B25" s="560"/>
      <c r="C25" s="76" t="s">
        <v>428</v>
      </c>
      <c r="D25" s="76" t="s">
        <v>429</v>
      </c>
      <c r="E25" s="404" t="s">
        <v>212</v>
      </c>
    </row>
    <row r="26" spans="1:6" s="2" customFormat="1" ht="24.95" hidden="1" customHeight="1" x14ac:dyDescent="0.15">
      <c r="A26" s="562" t="s">
        <v>443</v>
      </c>
      <c r="B26" s="561" t="s">
        <v>372</v>
      </c>
      <c r="C26" s="419">
        <v>2274818520</v>
      </c>
      <c r="D26" s="419">
        <v>2463144120</v>
      </c>
      <c r="E26" s="420">
        <f>D26-C26</f>
        <v>188325600</v>
      </c>
    </row>
    <row r="27" spans="1:6" s="2" customFormat="1" ht="24.95" hidden="1" customHeight="1" x14ac:dyDescent="0.15">
      <c r="A27" s="522"/>
      <c r="B27" s="529"/>
      <c r="C27" s="531" t="s">
        <v>402</v>
      </c>
      <c r="D27" s="520"/>
      <c r="E27" s="521"/>
    </row>
    <row r="28" spans="1:6" s="2" customFormat="1" ht="24.95" hidden="1" customHeight="1" x14ac:dyDescent="0.15">
      <c r="A28" s="522"/>
      <c r="B28" s="528" t="s">
        <v>373</v>
      </c>
      <c r="C28" s="339">
        <v>690516680</v>
      </c>
      <c r="D28" s="339">
        <v>640222050</v>
      </c>
      <c r="E28" s="407">
        <f>D28-C28</f>
        <v>-50294630</v>
      </c>
    </row>
    <row r="29" spans="1:6" s="2" customFormat="1" ht="24.95" hidden="1" customHeight="1" x14ac:dyDescent="0.15">
      <c r="A29" s="522"/>
      <c r="B29" s="529"/>
      <c r="C29" s="543" t="s">
        <v>403</v>
      </c>
      <c r="D29" s="544"/>
      <c r="E29" s="545"/>
    </row>
    <row r="30" spans="1:6" s="2" customFormat="1" ht="24.95" hidden="1" customHeight="1" x14ac:dyDescent="0.15">
      <c r="A30" s="522"/>
      <c r="B30" s="528" t="s">
        <v>377</v>
      </c>
      <c r="C30" s="385">
        <v>4200000</v>
      </c>
      <c r="D30" s="385">
        <v>4200000</v>
      </c>
      <c r="E30" s="408">
        <f>D30-C30</f>
        <v>0</v>
      </c>
    </row>
    <row r="31" spans="1:6" s="2" customFormat="1" ht="24.95" hidden="1" customHeight="1" x14ac:dyDescent="0.15">
      <c r="A31" s="522"/>
      <c r="B31" s="529"/>
      <c r="C31" s="531" t="s">
        <v>378</v>
      </c>
      <c r="D31" s="533"/>
      <c r="E31" s="534"/>
    </row>
    <row r="32" spans="1:6" s="2" customFormat="1" ht="24.95" hidden="1" customHeight="1" x14ac:dyDescent="0.15">
      <c r="A32" s="522"/>
      <c r="B32" s="528" t="s">
        <v>376</v>
      </c>
      <c r="C32" s="378">
        <v>250088720</v>
      </c>
      <c r="D32" s="378">
        <v>268962271</v>
      </c>
      <c r="E32" s="409">
        <f>D32-C32</f>
        <v>18873551</v>
      </c>
    </row>
    <row r="33" spans="1:5" s="2" customFormat="1" ht="24.95" hidden="1" customHeight="1" x14ac:dyDescent="0.15">
      <c r="A33" s="522"/>
      <c r="B33" s="529"/>
      <c r="C33" s="531" t="s">
        <v>402</v>
      </c>
      <c r="D33" s="520"/>
      <c r="E33" s="521"/>
    </row>
    <row r="34" spans="1:5" s="2" customFormat="1" ht="24.95" hidden="1" customHeight="1" x14ac:dyDescent="0.15">
      <c r="A34" s="522"/>
      <c r="B34" s="532" t="s">
        <v>442</v>
      </c>
      <c r="C34" s="405">
        <v>309851250</v>
      </c>
      <c r="D34" s="405">
        <v>351221050</v>
      </c>
      <c r="E34" s="406">
        <f>D34-C34</f>
        <v>41369800</v>
      </c>
    </row>
    <row r="35" spans="1:5" s="2" customFormat="1" ht="24.95" hidden="1" customHeight="1" x14ac:dyDescent="0.15">
      <c r="A35" s="563"/>
      <c r="B35" s="555"/>
      <c r="C35" s="556" t="s">
        <v>402</v>
      </c>
      <c r="D35" s="557"/>
      <c r="E35" s="558"/>
    </row>
    <row r="36" spans="1:5" s="2" customFormat="1" ht="24.95" customHeight="1" x14ac:dyDescent="0.15">
      <c r="A36" s="535" t="s">
        <v>444</v>
      </c>
      <c r="B36" s="553" t="s">
        <v>371</v>
      </c>
      <c r="C36" s="405">
        <v>5500000</v>
      </c>
      <c r="D36" s="405">
        <v>9500000</v>
      </c>
      <c r="E36" s="406">
        <f>D36-C36</f>
        <v>4000000</v>
      </c>
    </row>
    <row r="37" spans="1:5" s="2" customFormat="1" ht="24.95" customHeight="1" x14ac:dyDescent="0.15">
      <c r="A37" s="536"/>
      <c r="B37" s="554"/>
      <c r="C37" s="531" t="s">
        <v>447</v>
      </c>
      <c r="D37" s="520"/>
      <c r="E37" s="521"/>
    </row>
    <row r="38" spans="1:5" s="2" customFormat="1" ht="24.95" customHeight="1" x14ac:dyDescent="0.15">
      <c r="A38" s="522"/>
      <c r="B38" s="532" t="s">
        <v>448</v>
      </c>
      <c r="C38" s="67">
        <v>146208070</v>
      </c>
      <c r="D38" s="67">
        <v>171626870</v>
      </c>
      <c r="E38" s="410">
        <f>D38-C38</f>
        <v>25418800</v>
      </c>
    </row>
    <row r="39" spans="1:5" s="2" customFormat="1" ht="24.95" customHeight="1" x14ac:dyDescent="0.15">
      <c r="A39" s="522"/>
      <c r="B39" s="530"/>
      <c r="C39" s="519" t="s">
        <v>449</v>
      </c>
      <c r="D39" s="520"/>
      <c r="E39" s="521"/>
    </row>
    <row r="40" spans="1:5" s="2" customFormat="1" ht="24.95" customHeight="1" x14ac:dyDescent="0.15">
      <c r="A40" s="522"/>
      <c r="B40" s="525" t="s">
        <v>54</v>
      </c>
      <c r="C40" s="81">
        <v>2640000</v>
      </c>
      <c r="D40" s="67">
        <v>3000000</v>
      </c>
      <c r="E40" s="410">
        <f>D40-C40</f>
        <v>360000</v>
      </c>
    </row>
    <row r="41" spans="1:5" s="2" customFormat="1" ht="24.95" customHeight="1" x14ac:dyDescent="0.15">
      <c r="A41" s="522"/>
      <c r="B41" s="526"/>
      <c r="C41" s="519" t="s">
        <v>450</v>
      </c>
      <c r="D41" s="520"/>
      <c r="E41" s="521"/>
    </row>
    <row r="42" spans="1:5" s="2" customFormat="1" ht="24.95" customHeight="1" x14ac:dyDescent="0.15">
      <c r="A42" s="523"/>
      <c r="B42" s="528" t="s">
        <v>237</v>
      </c>
      <c r="C42" s="67">
        <v>28700000</v>
      </c>
      <c r="D42" s="67">
        <v>46740000</v>
      </c>
      <c r="E42" s="410">
        <f>D42-C42</f>
        <v>18040000</v>
      </c>
    </row>
    <row r="43" spans="1:5" s="2" customFormat="1" ht="24.95" customHeight="1" x14ac:dyDescent="0.15">
      <c r="A43" s="524"/>
      <c r="B43" s="530"/>
      <c r="C43" s="531" t="s">
        <v>451</v>
      </c>
      <c r="D43" s="520"/>
      <c r="E43" s="521"/>
    </row>
    <row r="44" spans="1:5" s="2" customFormat="1" ht="24.95" hidden="1" customHeight="1" x14ac:dyDescent="0.15">
      <c r="A44" s="527" t="s">
        <v>59</v>
      </c>
      <c r="B44" s="528" t="s">
        <v>375</v>
      </c>
      <c r="C44" s="80">
        <v>11055000</v>
      </c>
      <c r="D44" s="67">
        <v>12000000</v>
      </c>
      <c r="E44" s="411">
        <f>D44-C44</f>
        <v>945000</v>
      </c>
    </row>
    <row r="45" spans="1:5" s="2" customFormat="1" ht="24.95" hidden="1" customHeight="1" x14ac:dyDescent="0.15">
      <c r="A45" s="522"/>
      <c r="B45" s="530"/>
      <c r="C45" s="531" t="s">
        <v>404</v>
      </c>
      <c r="D45" s="533"/>
      <c r="E45" s="534"/>
    </row>
    <row r="46" spans="1:5" s="2" customFormat="1" ht="24.95" hidden="1" customHeight="1" x14ac:dyDescent="0.15">
      <c r="A46" s="522"/>
      <c r="B46" s="528" t="s">
        <v>63</v>
      </c>
      <c r="C46" s="341">
        <v>26260000</v>
      </c>
      <c r="D46" s="341">
        <v>35820000</v>
      </c>
      <c r="E46" s="411">
        <f>D46-C46</f>
        <v>9560000</v>
      </c>
    </row>
    <row r="47" spans="1:5" s="2" customFormat="1" ht="24.95" hidden="1" customHeight="1" x14ac:dyDescent="0.15">
      <c r="A47" s="536"/>
      <c r="B47" s="529"/>
      <c r="C47" s="519" t="s">
        <v>405</v>
      </c>
      <c r="D47" s="520"/>
      <c r="E47" s="521"/>
    </row>
    <row r="48" spans="1:5" s="2" customFormat="1" ht="24.95" customHeight="1" x14ac:dyDescent="0.15">
      <c r="A48" s="527" t="s">
        <v>66</v>
      </c>
      <c r="B48" s="528" t="s">
        <v>67</v>
      </c>
      <c r="C48" s="341">
        <v>483835625</v>
      </c>
      <c r="D48" s="341">
        <v>477215500</v>
      </c>
      <c r="E48" s="411">
        <f>D48-C48</f>
        <v>-6620125</v>
      </c>
    </row>
    <row r="49" spans="1:6" s="2" customFormat="1" ht="24.95" customHeight="1" x14ac:dyDescent="0.15">
      <c r="A49" s="522"/>
      <c r="B49" s="529"/>
      <c r="C49" s="531" t="s">
        <v>452</v>
      </c>
      <c r="D49" s="520"/>
      <c r="E49" s="521"/>
    </row>
    <row r="50" spans="1:6" s="2" customFormat="1" ht="24.95" customHeight="1" x14ac:dyDescent="0.15">
      <c r="A50" s="522"/>
      <c r="B50" s="528" t="s">
        <v>68</v>
      </c>
      <c r="C50" s="341">
        <v>61200000</v>
      </c>
      <c r="D50" s="341">
        <v>78000000</v>
      </c>
      <c r="E50" s="411">
        <f>D50-C50</f>
        <v>16800000</v>
      </c>
    </row>
    <row r="51" spans="1:6" s="2" customFormat="1" ht="24.95" customHeight="1" x14ac:dyDescent="0.15">
      <c r="A51" s="522"/>
      <c r="B51" s="529"/>
      <c r="C51" s="531" t="s">
        <v>406</v>
      </c>
      <c r="D51" s="520"/>
      <c r="E51" s="521"/>
    </row>
    <row r="52" spans="1:6" s="2" customFormat="1" ht="24.75" customHeight="1" x14ac:dyDescent="0.15">
      <c r="A52" s="523"/>
      <c r="B52" s="517" t="s">
        <v>70</v>
      </c>
      <c r="C52" s="341">
        <v>7126000</v>
      </c>
      <c r="D52" s="341">
        <v>10656000</v>
      </c>
      <c r="E52" s="412">
        <f>D52-C52</f>
        <v>3530000</v>
      </c>
      <c r="F52" s="4"/>
    </row>
    <row r="53" spans="1:6" s="2" customFormat="1" ht="24.95" customHeight="1" x14ac:dyDescent="0.15">
      <c r="A53" s="524"/>
      <c r="B53" s="518"/>
      <c r="C53" s="519" t="s">
        <v>407</v>
      </c>
      <c r="D53" s="520"/>
      <c r="E53" s="521"/>
    </row>
    <row r="54" spans="1:6" s="2" customFormat="1" ht="24.75" hidden="1" customHeight="1" x14ac:dyDescent="0.15">
      <c r="A54" s="548" t="s">
        <v>75</v>
      </c>
      <c r="B54" s="549" t="s">
        <v>231</v>
      </c>
      <c r="C54" s="340">
        <v>20200000</v>
      </c>
      <c r="D54" s="340">
        <v>29780000</v>
      </c>
      <c r="E54" s="413">
        <f>D54-C54</f>
        <v>9580000</v>
      </c>
      <c r="F54" s="4"/>
    </row>
    <row r="55" spans="1:6" s="2" customFormat="1" ht="24.95" hidden="1" customHeight="1" x14ac:dyDescent="0.15">
      <c r="A55" s="548"/>
      <c r="B55" s="549"/>
      <c r="C55" s="550" t="s">
        <v>364</v>
      </c>
      <c r="D55" s="551"/>
      <c r="E55" s="552"/>
    </row>
    <row r="56" spans="1:6" s="2" customFormat="1" ht="24.95" customHeight="1" x14ac:dyDescent="0.15">
      <c r="A56" s="537" t="s">
        <v>388</v>
      </c>
      <c r="B56" s="517" t="s">
        <v>389</v>
      </c>
      <c r="C56" s="379">
        <v>32840000</v>
      </c>
      <c r="D56" s="386">
        <v>33490000</v>
      </c>
      <c r="E56" s="411">
        <f>D56-C56</f>
        <v>650000</v>
      </c>
    </row>
    <row r="57" spans="1:6" s="2" customFormat="1" ht="24.95" customHeight="1" x14ac:dyDescent="0.15">
      <c r="A57" s="538"/>
      <c r="B57" s="518"/>
      <c r="C57" s="519" t="s">
        <v>453</v>
      </c>
      <c r="D57" s="539"/>
      <c r="E57" s="521"/>
    </row>
    <row r="58" spans="1:6" s="2" customFormat="1" ht="24.95" customHeight="1" x14ac:dyDescent="0.15">
      <c r="A58" s="537" t="s">
        <v>415</v>
      </c>
      <c r="B58" s="517" t="s">
        <v>416</v>
      </c>
      <c r="C58" s="417">
        <v>70000000</v>
      </c>
      <c r="D58" s="386">
        <v>100000000</v>
      </c>
      <c r="E58" s="411">
        <f>D58-C58</f>
        <v>30000000</v>
      </c>
    </row>
    <row r="59" spans="1:6" s="2" customFormat="1" ht="24.95" customHeight="1" x14ac:dyDescent="0.15">
      <c r="A59" s="538"/>
      <c r="B59" s="518"/>
      <c r="C59" s="546" t="s">
        <v>417</v>
      </c>
      <c r="D59" s="539"/>
      <c r="E59" s="547"/>
    </row>
    <row r="60" spans="1:6" s="2" customFormat="1" ht="24.95" customHeight="1" x14ac:dyDescent="0.15">
      <c r="A60" s="540" t="s">
        <v>370</v>
      </c>
      <c r="B60" s="517" t="s">
        <v>87</v>
      </c>
      <c r="C60" s="341">
        <v>14600000</v>
      </c>
      <c r="D60" s="341">
        <v>12600000</v>
      </c>
      <c r="E60" s="412">
        <f>D60-C60</f>
        <v>-2000000</v>
      </c>
    </row>
    <row r="61" spans="1:6" s="2" customFormat="1" ht="24.95" customHeight="1" x14ac:dyDescent="0.15">
      <c r="A61" s="541"/>
      <c r="B61" s="542"/>
      <c r="C61" s="543" t="s">
        <v>454</v>
      </c>
      <c r="D61" s="544"/>
      <c r="E61" s="545"/>
    </row>
    <row r="62" spans="1:6" s="2" customFormat="1" ht="24.95" customHeight="1" x14ac:dyDescent="0.15">
      <c r="A62" s="597" t="s">
        <v>380</v>
      </c>
      <c r="B62" s="599" t="s">
        <v>381</v>
      </c>
      <c r="C62" s="389">
        <v>127898594</v>
      </c>
      <c r="D62" s="389">
        <v>97098919</v>
      </c>
      <c r="E62" s="414">
        <f>D62-C62</f>
        <v>-30799675</v>
      </c>
    </row>
    <row r="63" spans="1:6" s="2" customFormat="1" ht="24.95" customHeight="1" x14ac:dyDescent="0.15">
      <c r="A63" s="598"/>
      <c r="B63" s="600"/>
      <c r="C63" s="601" t="s">
        <v>455</v>
      </c>
      <c r="D63" s="602"/>
      <c r="E63" s="603"/>
    </row>
    <row r="64" spans="1:6" s="2" customFormat="1" ht="24.95" customHeight="1" x14ac:dyDescent="0.15">
      <c r="A64" s="604" t="s">
        <v>418</v>
      </c>
      <c r="B64" s="599" t="s">
        <v>419</v>
      </c>
      <c r="C64" s="389">
        <v>3500000</v>
      </c>
      <c r="D64" s="389">
        <v>5000000</v>
      </c>
      <c r="E64" s="414">
        <f>D64-C64</f>
        <v>1500000</v>
      </c>
    </row>
    <row r="65" spans="1:5" s="2" customFormat="1" ht="24.95" customHeight="1" x14ac:dyDescent="0.15">
      <c r="A65" s="605"/>
      <c r="B65" s="600"/>
      <c r="C65" s="601" t="s">
        <v>421</v>
      </c>
      <c r="D65" s="602"/>
      <c r="E65" s="603"/>
    </row>
    <row r="66" spans="1:5" ht="26.25" customHeight="1" x14ac:dyDescent="0.15">
      <c r="A66" s="605"/>
      <c r="B66" s="599" t="s">
        <v>420</v>
      </c>
      <c r="C66" s="389">
        <v>3500000</v>
      </c>
      <c r="D66" s="389">
        <v>5000000</v>
      </c>
      <c r="E66" s="414">
        <f>D66-C66</f>
        <v>1500000</v>
      </c>
    </row>
    <row r="67" spans="1:5" ht="24" customHeight="1" x14ac:dyDescent="0.15">
      <c r="A67" s="598"/>
      <c r="B67" s="600"/>
      <c r="C67" s="601" t="s">
        <v>422</v>
      </c>
      <c r="D67" s="602"/>
      <c r="E67" s="603"/>
    </row>
  </sheetData>
  <mergeCells count="81">
    <mergeCell ref="A62:A63"/>
    <mergeCell ref="B62:B63"/>
    <mergeCell ref="C63:E63"/>
    <mergeCell ref="B64:B65"/>
    <mergeCell ref="C65:E65"/>
    <mergeCell ref="A64:A67"/>
    <mergeCell ref="B66:B67"/>
    <mergeCell ref="C67:E67"/>
    <mergeCell ref="A1:E1"/>
    <mergeCell ref="A4:B4"/>
    <mergeCell ref="A5:A6"/>
    <mergeCell ref="B5:B6"/>
    <mergeCell ref="C6:E6"/>
    <mergeCell ref="B17:B18"/>
    <mergeCell ref="A7:A8"/>
    <mergeCell ref="B7:B8"/>
    <mergeCell ref="C8:E8"/>
    <mergeCell ref="A9:A10"/>
    <mergeCell ref="B9:B10"/>
    <mergeCell ref="C10:E10"/>
    <mergeCell ref="C18:E18"/>
    <mergeCell ref="A11:A14"/>
    <mergeCell ref="B11:B12"/>
    <mergeCell ref="C12:E12"/>
    <mergeCell ref="B13:B14"/>
    <mergeCell ref="C14:E14"/>
    <mergeCell ref="A15:A18"/>
    <mergeCell ref="B15:B16"/>
    <mergeCell ref="C16:E16"/>
    <mergeCell ref="A19:A20"/>
    <mergeCell ref="B19:B20"/>
    <mergeCell ref="C20:E20"/>
    <mergeCell ref="A21:A22"/>
    <mergeCell ref="B21:B22"/>
    <mergeCell ref="C22:E22"/>
    <mergeCell ref="A25:B25"/>
    <mergeCell ref="C27:E27"/>
    <mergeCell ref="B26:B27"/>
    <mergeCell ref="C29:E29"/>
    <mergeCell ref="B28:B29"/>
    <mergeCell ref="A26:A35"/>
    <mergeCell ref="B32:B33"/>
    <mergeCell ref="C33:E33"/>
    <mergeCell ref="B30:B31"/>
    <mergeCell ref="C31:E31"/>
    <mergeCell ref="B36:B37"/>
    <mergeCell ref="C37:E37"/>
    <mergeCell ref="B34:B35"/>
    <mergeCell ref="C35:E35"/>
    <mergeCell ref="A36:A37"/>
    <mergeCell ref="A56:A57"/>
    <mergeCell ref="B56:B57"/>
    <mergeCell ref="C57:E57"/>
    <mergeCell ref="A60:A61"/>
    <mergeCell ref="B60:B61"/>
    <mergeCell ref="C61:E61"/>
    <mergeCell ref="A58:A59"/>
    <mergeCell ref="B58:B59"/>
    <mergeCell ref="C59:E59"/>
    <mergeCell ref="A54:A55"/>
    <mergeCell ref="B54:B55"/>
    <mergeCell ref="C55:E55"/>
    <mergeCell ref="B46:B47"/>
    <mergeCell ref="C47:E47"/>
    <mergeCell ref="A44:A47"/>
    <mergeCell ref="B52:B53"/>
    <mergeCell ref="C53:E53"/>
    <mergeCell ref="A38:A43"/>
    <mergeCell ref="B40:B41"/>
    <mergeCell ref="C41:E41"/>
    <mergeCell ref="A48:A53"/>
    <mergeCell ref="B48:B49"/>
    <mergeCell ref="B42:B43"/>
    <mergeCell ref="C43:E43"/>
    <mergeCell ref="B38:B39"/>
    <mergeCell ref="C39:E39"/>
    <mergeCell ref="B44:B45"/>
    <mergeCell ref="C45:E45"/>
    <mergeCell ref="C49:E49"/>
    <mergeCell ref="B50:B51"/>
    <mergeCell ref="C51:E51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fitToHeight="0" orientation="portrait" r:id="rId1"/>
  <headerFooter>
    <oddFooter>&amp;R무량수전노인전문요양원(2023.12.04)</oddFooter>
  </headerFooter>
  <rowBreaks count="1" manualBreakCount="1">
    <brk id="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revision>3</cp:revision>
  <cp:lastPrinted>2024-09-04T06:06:03Z</cp:lastPrinted>
  <dcterms:modified xsi:type="dcterms:W3CDTF">2024-09-24T04:16:40Z</dcterms:modified>
  <cp:version>9.104.137.47802</cp:version>
</cp:coreProperties>
</file>