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차 추경\"/>
    </mc:Choice>
  </mc:AlternateContent>
  <xr:revisionPtr revIDLastSave="0" documentId="13_ncr:1_{5AE9F7CF-0806-4762-95CC-DDABA8538F85}" xr6:coauthVersionLast="46" xr6:coauthVersionMax="47" xr10:uidLastSave="{00000000-0000-0000-0000-000000000000}"/>
  <bookViews>
    <workbookView xWindow="-840" yWindow="1635" windowWidth="15435" windowHeight="11385" activeTab="4" xr2:uid="{00000000-000D-0000-FFFF-FFFF00000000}"/>
  </bookViews>
  <sheets>
    <sheet name="표지" sheetId="1" r:id="rId1"/>
    <sheet name="예산총칙" sheetId="2" r:id="rId2"/>
    <sheet name="추경예산총괄" sheetId="3" r:id="rId3"/>
    <sheet name="세입예산" sheetId="4" r:id="rId4"/>
    <sheet name="세출예산" sheetId="5" r:id="rId5"/>
    <sheet name="예산증감내용" sheetId="6" r:id="rId6"/>
  </sheets>
  <definedNames>
    <definedName name="_xlnm.Consolidate_Area" localSheetId="3">세입예산!$A$1:$P$43</definedName>
    <definedName name="_xlnm.Consolidate_Area" localSheetId="4">세출예산!$A$1:$P$169</definedName>
    <definedName name="_xlnm.Consolidate_Area" localSheetId="5">예산증감내용!$A$1:$E$44</definedName>
    <definedName name="_xlnm.Consolidate_Area" localSheetId="2">추경예산총괄!$A$1:$E$23</definedName>
    <definedName name="_xlnm.Consolidate_Area" localSheetId="0">표지!$A$1:$A$12</definedName>
    <definedName name="_xlnm.Consolidate_Area">#REF!</definedName>
    <definedName name="_xlnm.Print_Area" localSheetId="3">세입예산!$A$1:$Q$43</definedName>
    <definedName name="_xlnm.Print_Area" localSheetId="4">세출예산!$A$1:$Q$168</definedName>
    <definedName name="_xlnm.Print_Area" localSheetId="5">예산증감내용!$A$1:$E$39</definedName>
    <definedName name="_xlnm.Print_Area" localSheetId="1">예산총칙!$A$1:$A$17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0" i="5" l="1"/>
  <c r="Q93" i="5"/>
  <c r="Q90" i="5"/>
  <c r="Q89" i="5"/>
  <c r="Q87" i="5"/>
  <c r="Q41" i="4"/>
  <c r="Q151" i="5" l="1"/>
  <c r="Q22" i="4"/>
  <c r="Q153" i="5"/>
  <c r="Q145" i="5" l="1"/>
  <c r="C30" i="6"/>
  <c r="Q132" i="5"/>
  <c r="Q157" i="5"/>
  <c r="Q147" i="5"/>
  <c r="Q148" i="5"/>
  <c r="Q149" i="5"/>
  <c r="Q108" i="5"/>
  <c r="Q109" i="5"/>
  <c r="Q37" i="4"/>
  <c r="C38" i="6"/>
  <c r="C36" i="6"/>
  <c r="D105" i="5"/>
  <c r="C34" i="6"/>
  <c r="C32" i="6"/>
  <c r="C28" i="6"/>
  <c r="C26" i="6"/>
  <c r="C24" i="6"/>
  <c r="C17" i="6"/>
  <c r="C15" i="6"/>
  <c r="C13" i="6"/>
  <c r="C11" i="6"/>
  <c r="C9" i="6"/>
  <c r="Q21" i="4" l="1"/>
  <c r="C7" i="6"/>
  <c r="Q112" i="5" l="1"/>
  <c r="Q18" i="5" l="1"/>
  <c r="Q42" i="4" l="1"/>
  <c r="Q20" i="4"/>
  <c r="Q19" i="4"/>
  <c r="Q18" i="4"/>
  <c r="D29" i="4"/>
  <c r="D36" i="4"/>
  <c r="Q84" i="5"/>
  <c r="Q85" i="5"/>
  <c r="Q83" i="5"/>
  <c r="Q40" i="4" l="1"/>
  <c r="Q86" i="5" l="1"/>
  <c r="Q59" i="5"/>
  <c r="Q57" i="5"/>
  <c r="Q56" i="5"/>
  <c r="Q63" i="5"/>
  <c r="Q65" i="5"/>
  <c r="Q165" i="5"/>
  <c r="Q99" i="5"/>
  <c r="Q38" i="4"/>
  <c r="E38" i="4" s="1"/>
  <c r="D15" i="6" s="1"/>
  <c r="E15" i="6" s="1"/>
  <c r="Q43" i="4"/>
  <c r="Q39" i="4" s="1"/>
  <c r="Q34" i="4"/>
  <c r="E34" i="4" s="1"/>
  <c r="F34" i="4" s="1"/>
  <c r="F38" i="4" l="1"/>
  <c r="Q73" i="5" l="1"/>
  <c r="Q13" i="4"/>
  <c r="Q12" i="4"/>
  <c r="Q11" i="4"/>
  <c r="Q95" i="5"/>
  <c r="Q110" i="5"/>
  <c r="Q98" i="5"/>
  <c r="Q97" i="5"/>
  <c r="Q92" i="5" l="1"/>
  <c r="Q91" i="5"/>
  <c r="Q45" i="5"/>
  <c r="E91" i="5" l="1"/>
  <c r="Q96" i="5"/>
  <c r="Q33" i="5"/>
  <c r="G91" i="5" l="1"/>
  <c r="I168" i="5"/>
  <c r="Q168" i="5" s="1"/>
  <c r="I37" i="5" l="1"/>
  <c r="I38" i="5"/>
  <c r="I39" i="5"/>
  <c r="I40" i="5"/>
  <c r="I41" i="5"/>
  <c r="I42" i="5"/>
  <c r="I43" i="5"/>
  <c r="I44" i="5"/>
  <c r="L37" i="5"/>
  <c r="L38" i="5"/>
  <c r="L39" i="5"/>
  <c r="L40" i="5"/>
  <c r="L41" i="5"/>
  <c r="L42" i="5"/>
  <c r="L43" i="5"/>
  <c r="L44" i="5"/>
  <c r="Q42" i="5" l="1"/>
  <c r="Q40" i="5"/>
  <c r="Q41" i="5"/>
  <c r="Q38" i="5"/>
  <c r="Q37" i="5"/>
  <c r="Q43" i="5"/>
  <c r="Q39" i="5"/>
  <c r="Q44" i="5"/>
  <c r="Q36" i="5" l="1"/>
  <c r="Q139" i="5"/>
  <c r="Q141" i="5" l="1"/>
  <c r="Q32" i="4" l="1"/>
  <c r="Q33" i="4"/>
  <c r="Q31" i="4" l="1"/>
  <c r="Q118" i="5"/>
  <c r="Q111" i="5"/>
  <c r="I22" i="5"/>
  <c r="I23" i="5"/>
  <c r="I24" i="5"/>
  <c r="I25" i="5"/>
  <c r="I26" i="5"/>
  <c r="I27" i="5"/>
  <c r="I28" i="5"/>
  <c r="I29" i="5"/>
  <c r="I30" i="5"/>
  <c r="I21" i="5"/>
  <c r="D7" i="4"/>
  <c r="D15" i="4"/>
  <c r="Q155" i="5" l="1"/>
  <c r="Q24" i="4" l="1"/>
  <c r="Q61" i="5"/>
  <c r="Q23" i="4" l="1"/>
  <c r="E23" i="4" s="1"/>
  <c r="Q127" i="5" l="1"/>
  <c r="Q167" i="5"/>
  <c r="Q34" i="5" l="1"/>
  <c r="Q107" i="5" l="1"/>
  <c r="Q122" i="5" l="1"/>
  <c r="D7" i="5" l="1"/>
  <c r="E39" i="4" l="1"/>
  <c r="Q36" i="4"/>
  <c r="G39" i="4" l="1"/>
  <c r="D17" i="6"/>
  <c r="E17" i="6" s="1"/>
  <c r="F39" i="4"/>
  <c r="Q10" i="4"/>
  <c r="Q27" i="4"/>
  <c r="E162" i="5" l="1"/>
  <c r="Q166" i="5" l="1"/>
  <c r="Q162" i="5"/>
  <c r="Q159" i="5"/>
  <c r="Q158" i="5"/>
  <c r="Q154" i="5"/>
  <c r="Q152" i="5" s="1"/>
  <c r="Q144" i="5"/>
  <c r="Q138" i="5"/>
  <c r="Q136" i="5"/>
  <c r="Q135" i="5"/>
  <c r="Q133" i="5"/>
  <c r="Q131" i="5"/>
  <c r="Q115" i="5"/>
  <c r="Q71" i="5"/>
  <c r="Q81" i="5"/>
  <c r="Q156" i="5" l="1"/>
  <c r="C20" i="3" l="1"/>
  <c r="D104" i="5" l="1"/>
  <c r="Q126" i="5" l="1"/>
  <c r="Q121" i="5" l="1"/>
  <c r="Q150" i="5" l="1"/>
  <c r="Q146" i="5" s="1"/>
  <c r="Q143" i="5"/>
  <c r="Q102" i="5"/>
  <c r="Q30" i="5"/>
  <c r="Q29" i="5"/>
  <c r="Q64" i="5" l="1"/>
  <c r="Q62" i="5"/>
  <c r="D67" i="5"/>
  <c r="C18" i="3" s="1"/>
  <c r="D101" i="5"/>
  <c r="D55" i="5"/>
  <c r="C17" i="3" s="1"/>
  <c r="C16" i="3"/>
  <c r="D6" i="4"/>
  <c r="Q60" i="5" l="1"/>
  <c r="Q35" i="5" l="1"/>
  <c r="Q103" i="5" l="1"/>
  <c r="Q94" i="5"/>
  <c r="D26" i="4" l="1"/>
  <c r="D25" i="4" l="1"/>
  <c r="E102" i="5" l="1"/>
  <c r="D32" i="6" s="1"/>
  <c r="E32" i="6" s="1"/>
  <c r="F91" i="5"/>
  <c r="Q28" i="5" l="1"/>
  <c r="Q27" i="5"/>
  <c r="Q26" i="5"/>
  <c r="Q25" i="5"/>
  <c r="Q24" i="5"/>
  <c r="Q23" i="5"/>
  <c r="Q22" i="5"/>
  <c r="Q21" i="5"/>
  <c r="Q17" i="5"/>
  <c r="Q16" i="5"/>
  <c r="Q20" i="5" l="1"/>
  <c r="Q13" i="5"/>
  <c r="Q11" i="5"/>
  <c r="Q17" i="4" l="1"/>
  <c r="Q16" i="4" s="1"/>
  <c r="D14" i="4" l="1"/>
  <c r="D28" i="4"/>
  <c r="D35" i="4"/>
  <c r="D5" i="4" l="1"/>
  <c r="Q70" i="5"/>
  <c r="Q32" i="5" l="1"/>
  <c r="Q15" i="5"/>
  <c r="C8" i="3"/>
  <c r="C6" i="3"/>
  <c r="Q30" i="4"/>
  <c r="E31" i="4"/>
  <c r="E165" i="5"/>
  <c r="D36" i="6" s="1"/>
  <c r="E36" i="6" s="1"/>
  <c r="E30" i="4" l="1"/>
  <c r="G31" i="4"/>
  <c r="Q31" i="5"/>
  <c r="Q19" i="5" s="1"/>
  <c r="C9" i="3"/>
  <c r="C10" i="3"/>
  <c r="C7" i="3"/>
  <c r="Q72" i="5"/>
  <c r="Q69" i="5" s="1"/>
  <c r="E69" i="5" s="1"/>
  <c r="D26" i="6" s="1"/>
  <c r="E26" i="6" s="1"/>
  <c r="E29" i="4" l="1"/>
  <c r="D11" i="6"/>
  <c r="E11" i="6" s="1"/>
  <c r="E19" i="5"/>
  <c r="C5" i="3"/>
  <c r="D164" i="5"/>
  <c r="D163" i="5" s="1"/>
  <c r="D161" i="5"/>
  <c r="D160" i="5" s="1"/>
  <c r="C21" i="3" s="1"/>
  <c r="D100" i="5"/>
  <c r="C19" i="3" s="1"/>
  <c r="E161" i="5"/>
  <c r="E160" i="5" s="1"/>
  <c r="D21" i="3" l="1"/>
  <c r="E21" i="3" s="1"/>
  <c r="Q142" i="5"/>
  <c r="Q140" i="5" s="1"/>
  <c r="E16" i="4"/>
  <c r="D7" i="6" s="1"/>
  <c r="E7" i="6" s="1"/>
  <c r="E37" i="4"/>
  <c r="F162" i="5"/>
  <c r="Q134" i="5"/>
  <c r="Q130" i="5"/>
  <c r="Q129" i="5"/>
  <c r="Q125" i="5"/>
  <c r="Q124" i="5"/>
  <c r="Q119" i="5"/>
  <c r="Q116" i="5"/>
  <c r="Q114" i="5"/>
  <c r="Q113" i="5"/>
  <c r="E103" i="5"/>
  <c r="F103" i="5" s="1"/>
  <c r="F102" i="5"/>
  <c r="E93" i="5"/>
  <c r="D30" i="6" s="1"/>
  <c r="E30" i="6" s="1"/>
  <c r="Q82" i="5"/>
  <c r="Q80" i="5"/>
  <c r="Q79" i="5"/>
  <c r="Q78" i="5"/>
  <c r="Q77" i="5"/>
  <c r="Q76" i="5"/>
  <c r="Q75" i="5"/>
  <c r="Q68" i="5"/>
  <c r="E68" i="5" s="1"/>
  <c r="D24" i="6" s="1"/>
  <c r="E24" i="6" s="1"/>
  <c r="Q66" i="5"/>
  <c r="E66" i="5" s="1"/>
  <c r="E56" i="5"/>
  <c r="Q14" i="5"/>
  <c r="Q12" i="5"/>
  <c r="Q10" i="5"/>
  <c r="Q9" i="5"/>
  <c r="C22" i="3"/>
  <c r="Q128" i="5" l="1"/>
  <c r="E36" i="4"/>
  <c r="E35" i="4" s="1"/>
  <c r="D13" i="6"/>
  <c r="E13" i="6" s="1"/>
  <c r="Q8" i="5"/>
  <c r="I47" i="5" s="1"/>
  <c r="Q74" i="5"/>
  <c r="E74" i="5" s="1"/>
  <c r="D28" i="6" s="1"/>
  <c r="E28" i="6" s="1"/>
  <c r="Q88" i="5"/>
  <c r="Q123" i="5"/>
  <c r="Q106" i="5"/>
  <c r="Q117" i="5"/>
  <c r="G30" i="4"/>
  <c r="G16" i="4"/>
  <c r="F16" i="4"/>
  <c r="E15" i="4"/>
  <c r="E166" i="5"/>
  <c r="D38" i="6" s="1"/>
  <c r="E38" i="6" s="1"/>
  <c r="C15" i="3"/>
  <c r="F30" i="4"/>
  <c r="E27" i="4"/>
  <c r="D9" i="6" s="1"/>
  <c r="E9" i="6" s="1"/>
  <c r="G29" i="4"/>
  <c r="E88" i="5"/>
  <c r="E101" i="5"/>
  <c r="E8" i="5"/>
  <c r="E55" i="5"/>
  <c r="D17" i="3" s="1"/>
  <c r="F69" i="5"/>
  <c r="F93" i="5"/>
  <c r="D6" i="5"/>
  <c r="D5" i="5" s="1"/>
  <c r="G23" i="4"/>
  <c r="Q137" i="5"/>
  <c r="G37" i="4"/>
  <c r="F37" i="4"/>
  <c r="G165" i="5"/>
  <c r="F56" i="5"/>
  <c r="G56" i="5"/>
  <c r="F68" i="5"/>
  <c r="G66" i="5"/>
  <c r="F66" i="5"/>
  <c r="F31" i="4"/>
  <c r="G68" i="5"/>
  <c r="G162" i="5"/>
  <c r="F165" i="5"/>
  <c r="E106" i="5" l="1"/>
  <c r="I49" i="5"/>
  <c r="Q47" i="5"/>
  <c r="Q46" i="5" s="1"/>
  <c r="E46" i="5" s="1"/>
  <c r="E26" i="4"/>
  <c r="E25" i="4" s="1"/>
  <c r="F88" i="5"/>
  <c r="F166" i="5"/>
  <c r="G74" i="5"/>
  <c r="E17" i="3"/>
  <c r="F23" i="4"/>
  <c r="G166" i="5"/>
  <c r="E14" i="4"/>
  <c r="G88" i="5"/>
  <c r="D10" i="3"/>
  <c r="E10" i="3" s="1"/>
  <c r="F29" i="4"/>
  <c r="E28" i="4"/>
  <c r="F28" i="4" s="1"/>
  <c r="G27" i="4"/>
  <c r="F27" i="4"/>
  <c r="F26" i="4" s="1"/>
  <c r="F25" i="4" s="1"/>
  <c r="G93" i="5"/>
  <c r="G55" i="5"/>
  <c r="E100" i="5"/>
  <c r="F101" i="5"/>
  <c r="E164" i="5"/>
  <c r="E163" i="5" s="1"/>
  <c r="F55" i="5"/>
  <c r="G69" i="5"/>
  <c r="F36" i="4"/>
  <c r="G36" i="4"/>
  <c r="F8" i="5"/>
  <c r="G8" i="5"/>
  <c r="F35" i="4"/>
  <c r="G161" i="5"/>
  <c r="F161" i="5"/>
  <c r="G35" i="4"/>
  <c r="F15" i="4"/>
  <c r="G15" i="4"/>
  <c r="D34" i="6" l="1"/>
  <c r="E34" i="6" s="1"/>
  <c r="E105" i="5"/>
  <c r="E104" i="5" s="1"/>
  <c r="D8" i="3"/>
  <c r="E8" i="3" s="1"/>
  <c r="I54" i="5"/>
  <c r="I52" i="5"/>
  <c r="I53" i="5" s="1"/>
  <c r="Q53" i="5" s="1"/>
  <c r="G25" i="4"/>
  <c r="Q49" i="5"/>
  <c r="I50" i="5"/>
  <c r="Q50" i="5" s="1"/>
  <c r="I51" i="5" s="1"/>
  <c r="Q51" i="5" s="1"/>
  <c r="G26" i="4"/>
  <c r="D20" i="3"/>
  <c r="G28" i="4"/>
  <c r="D19" i="3"/>
  <c r="E19" i="3" s="1"/>
  <c r="F74" i="5"/>
  <c r="G163" i="5"/>
  <c r="D9" i="3"/>
  <c r="E9" i="3" s="1"/>
  <c r="E67" i="5"/>
  <c r="F19" i="5"/>
  <c r="G19" i="5"/>
  <c r="G164" i="5"/>
  <c r="F163" i="5"/>
  <c r="D22" i="3"/>
  <c r="E22" i="3" s="1"/>
  <c r="G106" i="5"/>
  <c r="F106" i="5"/>
  <c r="F164" i="5"/>
  <c r="F100" i="5"/>
  <c r="G14" i="4"/>
  <c r="F14" i="4"/>
  <c r="D7" i="3"/>
  <c r="E7" i="3" s="1"/>
  <c r="F160" i="5"/>
  <c r="G160" i="5"/>
  <c r="Q54" i="5" l="1"/>
  <c r="Q52" i="5"/>
  <c r="G104" i="5"/>
  <c r="D18" i="3"/>
  <c r="F104" i="5"/>
  <c r="Q48" i="5" l="1"/>
  <c r="E18" i="3"/>
  <c r="G46" i="5"/>
  <c r="F46" i="5"/>
  <c r="E48" i="5" l="1"/>
  <c r="E7" i="5" s="1"/>
  <c r="Q9" i="4" s="1"/>
  <c r="G105" i="5"/>
  <c r="F105" i="5"/>
  <c r="E20" i="3"/>
  <c r="G67" i="5"/>
  <c r="F67" i="5"/>
  <c r="Q8" i="4" l="1"/>
  <c r="F48" i="5"/>
  <c r="G48" i="5"/>
  <c r="F7" i="5" l="1"/>
  <c r="E6" i="5"/>
  <c r="G7" i="5"/>
  <c r="D16" i="3"/>
  <c r="D15" i="3" s="1"/>
  <c r="E15" i="3" s="1"/>
  <c r="E5" i="5" l="1"/>
  <c r="T11" i="5" s="1"/>
  <c r="I9" i="4"/>
  <c r="E8" i="4"/>
  <c r="E7" i="4" s="1"/>
  <c r="E6" i="4" s="1"/>
  <c r="E5" i="4" s="1"/>
  <c r="T10" i="5" s="1"/>
  <c r="F6" i="5"/>
  <c r="G6" i="5"/>
  <c r="E16" i="3"/>
  <c r="T12" i="5" l="1"/>
  <c r="G5" i="5"/>
  <c r="F5" i="5"/>
  <c r="F8" i="4"/>
  <c r="G8" i="4"/>
  <c r="G7" i="4"/>
  <c r="F7" i="4"/>
  <c r="F6" i="4" l="1"/>
  <c r="G6" i="4"/>
  <c r="D6" i="3"/>
  <c r="D5" i="3" l="1"/>
  <c r="E5" i="3" s="1"/>
  <c r="E6" i="3"/>
  <c r="F5" i="4"/>
  <c r="G5" i="4"/>
</calcChain>
</file>

<file path=xl/sharedStrings.xml><?xml version="1.0" encoding="utf-8"?>
<sst xmlns="http://schemas.openxmlformats.org/spreadsheetml/2006/main" count="927" uniqueCount="301">
  <si>
    <t>3. 본 예산은 사회복지법인 재무회계규칙 제 2장 예산과결산에 의거 편성하며 집행한다.</t>
  </si>
  <si>
    <t>원</t>
  </si>
  <si>
    <t>잡지출</t>
  </si>
  <si>
    <t>반환금</t>
  </si>
  <si>
    <t>분기</t>
  </si>
  <si>
    <t>월</t>
  </si>
  <si>
    <t>인건비</t>
  </si>
  <si>
    <t>이월금</t>
  </si>
  <si>
    <t>전입금</t>
  </si>
  <si>
    <t>×</t>
  </si>
  <si>
    <t>회</t>
  </si>
  <si>
    <t xml:space="preserve">항 </t>
  </si>
  <si>
    <t>명</t>
  </si>
  <si>
    <t>사업비</t>
  </si>
  <si>
    <t xml:space="preserve">관 </t>
  </si>
  <si>
    <t>사무비</t>
  </si>
  <si>
    <t>운영비</t>
  </si>
  <si>
    <t>회의비</t>
  </si>
  <si>
    <t>시설비</t>
  </si>
  <si>
    <t>잡수입</t>
  </si>
  <si>
    <t>액수</t>
  </si>
  <si>
    <t>항</t>
  </si>
  <si>
    <t>증감율</t>
  </si>
  <si>
    <t>과목</t>
  </si>
  <si>
    <t>예비비</t>
  </si>
  <si>
    <t>%</t>
  </si>
  <si>
    <t>급여</t>
  </si>
  <si>
    <t>관</t>
  </si>
  <si>
    <t>총계</t>
  </si>
  <si>
    <t>차량비</t>
  </si>
  <si>
    <t>목</t>
  </si>
  <si>
    <t>여비</t>
  </si>
  <si>
    <t>보조금수입</t>
  </si>
  <si>
    <t>산출근거</t>
  </si>
  <si>
    <t>후원금수입</t>
  </si>
  <si>
    <t>*전신전화료</t>
  </si>
  <si>
    <t>지정후원금</t>
  </si>
  <si>
    <t>*인건비</t>
  </si>
  <si>
    <t>경상보조금</t>
  </si>
  <si>
    <t>*장기요양보험</t>
  </si>
  <si>
    <t>비지정후원금</t>
  </si>
  <si>
    <t>자산취득비</t>
  </si>
  <si>
    <t>*차량유류대</t>
  </si>
  <si>
    <t>*간식비</t>
  </si>
  <si>
    <t>*남구협의체</t>
  </si>
  <si>
    <t>*국민연금</t>
  </si>
  <si>
    <t>*가스료</t>
  </si>
  <si>
    <t>*고용보험</t>
  </si>
  <si>
    <t>기관운영비</t>
  </si>
  <si>
    <t>전년도이월금</t>
  </si>
  <si>
    <t>재산조성비</t>
  </si>
  <si>
    <t>*봉사자간담회</t>
  </si>
  <si>
    <t>*건강보험</t>
  </si>
  <si>
    <t>기타운영비</t>
  </si>
  <si>
    <t>*전기료</t>
  </si>
  <si>
    <t>*생신지원비</t>
  </si>
  <si>
    <t>*명절선물</t>
  </si>
  <si>
    <t>*연하장구입</t>
  </si>
  <si>
    <t>◎명절휴가비</t>
  </si>
  <si>
    <t>*산재보험</t>
  </si>
  <si>
    <t>*기타긴급지원</t>
  </si>
  <si>
    <t>전입금수입</t>
  </si>
  <si>
    <t>업무추진비</t>
  </si>
  <si>
    <t>*의약품구입</t>
  </si>
  <si>
    <t>*상하수도료</t>
  </si>
  <si>
    <t>사회보험부담금</t>
  </si>
  <si>
    <t>*우편료</t>
  </si>
  <si>
    <t>시설장비유지비</t>
  </si>
  <si>
    <t>*요플레지원</t>
  </si>
  <si>
    <t>*다과구입</t>
  </si>
  <si>
    <t>사회보험부담비용</t>
  </si>
  <si>
    <t>기타예금이자수입</t>
  </si>
  <si>
    <t xml:space="preserve"> 예  산  총  칙</t>
  </si>
  <si>
    <t>증 감(B-A)</t>
  </si>
  <si>
    <t>총       계</t>
  </si>
  <si>
    <t>총        계</t>
  </si>
  <si>
    <t>*시비(사업비)</t>
  </si>
  <si>
    <t>*차량정비유지비</t>
  </si>
  <si>
    <t>*차량 및 시설료</t>
  </si>
  <si>
    <t>전년도이월금(후원금)</t>
  </si>
  <si>
    <t>예비비 및 기타</t>
  </si>
  <si>
    <t>수용비 및 수수료</t>
  </si>
  <si>
    <t>*건강체크소모품</t>
  </si>
  <si>
    <t>○ 세입의 주요내용</t>
  </si>
  <si>
    <t>(단위 : 원)</t>
  </si>
  <si>
    <t>잡       수      입</t>
  </si>
  <si>
    <t xml:space="preserve"> 예산 증감사항 및 주요내용</t>
  </si>
  <si>
    <t>사회복지법인 무일복지재단</t>
  </si>
  <si>
    <t>예금이자수입(보조금/자부담)</t>
  </si>
  <si>
    <t>*반환금(금년도이자반환금)</t>
  </si>
  <si>
    <t>*기타지역네트워크지원비</t>
  </si>
  <si>
    <t>이      월      금</t>
  </si>
  <si>
    <t>잡      수      입</t>
  </si>
  <si>
    <t>세                    출</t>
  </si>
  <si>
    <t xml:space="preserve">                (단위: 원)</t>
  </si>
  <si>
    <t>세                  입</t>
  </si>
  <si>
    <t>각종수당</t>
    <phoneticPr fontId="19" type="noConversion"/>
  </si>
  <si>
    <t>시군구보조금</t>
    <phoneticPr fontId="19" type="noConversion"/>
  </si>
  <si>
    <t>공공요금및각종세금광과금</t>
    <phoneticPr fontId="19" type="noConversion"/>
  </si>
  <si>
    <t>사업비</t>
    <phoneticPr fontId="19" type="noConversion"/>
  </si>
  <si>
    <t>프로그램사업비</t>
    <phoneticPr fontId="19" type="noConversion"/>
  </si>
  <si>
    <t>전년도이월금(자부담)</t>
    <phoneticPr fontId="19" type="noConversion"/>
  </si>
  <si>
    <t>프로그램사업비</t>
    <phoneticPr fontId="19" type="noConversion"/>
  </si>
  <si>
    <t>업무추진비</t>
    <phoneticPr fontId="19" type="noConversion"/>
  </si>
  <si>
    <t>인건비</t>
    <phoneticPr fontId="19" type="noConversion"/>
  </si>
  <si>
    <t>시설비</t>
    <phoneticPr fontId="19" type="noConversion"/>
  </si>
  <si>
    <t>잡지출</t>
    <phoneticPr fontId="19" type="noConversion"/>
  </si>
  <si>
    <t>재산조성비</t>
    <phoneticPr fontId="19" type="noConversion"/>
  </si>
  <si>
    <t>*지정후원비</t>
    <phoneticPr fontId="19" type="noConversion"/>
  </si>
  <si>
    <t>*비지정후원비</t>
    <phoneticPr fontId="19" type="noConversion"/>
  </si>
  <si>
    <t>*주거환경개선비</t>
    <phoneticPr fontId="19" type="noConversion"/>
  </si>
  <si>
    <t>*방역지원비</t>
    <phoneticPr fontId="19" type="noConversion"/>
  </si>
  <si>
    <t>운   영   비</t>
    <phoneticPr fontId="19" type="noConversion"/>
  </si>
  <si>
    <t>월</t>
    <phoneticPr fontId="19" type="noConversion"/>
  </si>
  <si>
    <t>(단위 : 원)</t>
    <phoneticPr fontId="19" type="noConversion"/>
  </si>
  <si>
    <t>◎기타후생경비</t>
    <phoneticPr fontId="19" type="noConversion"/>
  </si>
  <si>
    <t>회</t>
    <phoneticPr fontId="19" type="noConversion"/>
  </si>
  <si>
    <t>기타잡수입</t>
    <phoneticPr fontId="19" type="noConversion"/>
  </si>
  <si>
    <t>원</t>
    <phoneticPr fontId="19" type="noConversion"/>
  </si>
  <si>
    <t xml:space="preserve"> </t>
    <phoneticPr fontId="19" type="noConversion"/>
  </si>
  <si>
    <t>원</t>
    <phoneticPr fontId="19" type="noConversion"/>
  </si>
  <si>
    <t>◎건강관리지원비</t>
    <phoneticPr fontId="19" type="noConversion"/>
  </si>
  <si>
    <t>◎간식지원비</t>
    <phoneticPr fontId="19" type="noConversion"/>
  </si>
  <si>
    <t>◎후원결연지원비</t>
    <phoneticPr fontId="19" type="noConversion"/>
  </si>
  <si>
    <t>◎교육지원비</t>
    <phoneticPr fontId="19" type="noConversion"/>
  </si>
  <si>
    <t>◎주거환경개선비</t>
    <phoneticPr fontId="19" type="noConversion"/>
  </si>
  <si>
    <t>◎특화프로그램사업비</t>
    <phoneticPr fontId="19" type="noConversion"/>
  </si>
  <si>
    <t>◎지역네트워크 지원비</t>
    <phoneticPr fontId="19" type="noConversion"/>
  </si>
  <si>
    <t>기타운영비</t>
    <phoneticPr fontId="19" type="noConversion"/>
  </si>
  <si>
    <t>◎긴급지원비</t>
    <phoneticPr fontId="19" type="noConversion"/>
  </si>
  <si>
    <t>급여(직접비)</t>
    <phoneticPr fontId="19" type="noConversion"/>
  </si>
  <si>
    <t>각종수당(직접비)</t>
    <phoneticPr fontId="19" type="noConversion"/>
  </si>
  <si>
    <t>*사무용품 구입</t>
    <phoneticPr fontId="19" type="noConversion"/>
  </si>
  <si>
    <t>*수용비 및 수수료</t>
    <phoneticPr fontId="19" type="noConversion"/>
  </si>
  <si>
    <t>◎봉사자 및 후원자관리비</t>
    <phoneticPr fontId="19" type="noConversion"/>
  </si>
  <si>
    <t>명</t>
    <phoneticPr fontId="19" type="noConversion"/>
  </si>
  <si>
    <t>(단위 : 원)</t>
    <phoneticPr fontId="19" type="noConversion"/>
  </si>
  <si>
    <t>*직원연수교육비</t>
    <phoneticPr fontId="19" type="noConversion"/>
  </si>
  <si>
    <t>*기타후원비</t>
    <phoneticPr fontId="19" type="noConversion"/>
  </si>
  <si>
    <t>*정기후원(결연후원금)</t>
    <phoneticPr fontId="19" type="noConversion"/>
  </si>
  <si>
    <t>임차료</t>
    <phoneticPr fontId="19" type="noConversion"/>
  </si>
  <si>
    <t>*승강기관리비</t>
    <phoneticPr fontId="19" type="noConversion"/>
  </si>
  <si>
    <t>◎퇴직금 및 퇴직적립금</t>
    <phoneticPr fontId="19" type="noConversion"/>
  </si>
  <si>
    <t>*퇴직금 및 퇴직적립금</t>
    <phoneticPr fontId="19" type="noConversion"/>
  </si>
  <si>
    <t>기타전입금</t>
    <phoneticPr fontId="19" type="noConversion"/>
  </si>
  <si>
    <t>4. 국시비보조금, 후원금, 전입금 등의 세입이 감소할 경우 기존사업을 축소할 수 있다.</t>
    <phoneticPr fontId="19" type="noConversion"/>
  </si>
  <si>
    <t>5. 국시비보조금, 후원금, 전입금 등의 세입이 증가 할 경우 세입세출예산을  초과할 수 있다.</t>
    <phoneticPr fontId="19" type="noConversion"/>
  </si>
  <si>
    <t>×</t>
    <phoneticPr fontId="19" type="noConversion"/>
  </si>
  <si>
    <t>*가족수당(황미은)</t>
    <phoneticPr fontId="19" type="noConversion"/>
  </si>
  <si>
    <t>주</t>
    <phoneticPr fontId="19" type="noConversion"/>
  </si>
  <si>
    <t>◎기타사업비</t>
    <phoneticPr fontId="19" type="noConversion"/>
  </si>
  <si>
    <t>◎기관운영비</t>
    <phoneticPr fontId="19" type="noConversion"/>
  </si>
  <si>
    <t>회의비(운영위원회)</t>
    <phoneticPr fontId="19" type="noConversion"/>
  </si>
  <si>
    <t>◎기타운영비</t>
    <phoneticPr fontId="19" type="noConversion"/>
  </si>
  <si>
    <t>*직원회식비 등</t>
    <phoneticPr fontId="19" type="noConversion"/>
  </si>
  <si>
    <t>*어버이날지원비</t>
    <phoneticPr fontId="19" type="noConversion"/>
  </si>
  <si>
    <t>*절기음식지원비</t>
    <phoneticPr fontId="19" type="noConversion"/>
  </si>
  <si>
    <t>*김장지원비</t>
    <phoneticPr fontId="19" type="noConversion"/>
  </si>
  <si>
    <t>*이미용지원비</t>
    <phoneticPr fontId="19" type="noConversion"/>
  </si>
  <si>
    <t>*명절지원비</t>
    <phoneticPr fontId="19" type="noConversion"/>
  </si>
  <si>
    <t>◎명절지원비</t>
    <phoneticPr fontId="19" type="noConversion"/>
  </si>
  <si>
    <t>◎대상자관리사업비</t>
    <phoneticPr fontId="19" type="noConversion"/>
  </si>
  <si>
    <t>*나들이지원비</t>
    <phoneticPr fontId="19" type="noConversion"/>
  </si>
  <si>
    <t>*문화체험지원비</t>
    <phoneticPr fontId="19" type="noConversion"/>
  </si>
  <si>
    <t>◎여가활동지원비</t>
    <phoneticPr fontId="19" type="noConversion"/>
  </si>
  <si>
    <t>*외부행사지원비</t>
    <phoneticPr fontId="19" type="noConversion"/>
  </si>
  <si>
    <t>*기타사업비</t>
    <phoneticPr fontId="19" type="noConversion"/>
  </si>
  <si>
    <t>*혹한기 및 혹서기 긴급지원</t>
    <phoneticPr fontId="19" type="noConversion"/>
  </si>
  <si>
    <t>*소규모나들이지원비</t>
    <phoneticPr fontId="19" type="noConversion"/>
  </si>
  <si>
    <t>*구순잔치(햇빛연합행사)</t>
    <phoneticPr fontId="19" type="noConversion"/>
  </si>
  <si>
    <t>*외식지원</t>
    <phoneticPr fontId="19" type="noConversion"/>
  </si>
  <si>
    <t>항</t>
    <phoneticPr fontId="19" type="noConversion"/>
  </si>
  <si>
    <t>목</t>
    <phoneticPr fontId="19" type="noConversion"/>
  </si>
  <si>
    <t>지정후원금</t>
    <phoneticPr fontId="19" type="noConversion"/>
  </si>
  <si>
    <t>*협회비</t>
    <phoneticPr fontId="19" type="noConversion"/>
  </si>
  <si>
    <t>*남구재가지원협의체 회비</t>
    <phoneticPr fontId="19" type="noConversion"/>
  </si>
  <si>
    <t>분기</t>
    <phoneticPr fontId="19" type="noConversion"/>
  </si>
  <si>
    <t>■ 사업장명 : 참좋은재가노인돌봄센터</t>
    <phoneticPr fontId="19" type="noConversion"/>
  </si>
  <si>
    <t>참좋은재가노인돌봄센터</t>
    <phoneticPr fontId="19" type="noConversion"/>
  </si>
  <si>
    <t>6. 보편적으로 발생하는 지출에 있어서는 세출예산에도 불구하고 초과 집행하고 차기 이사</t>
    <phoneticPr fontId="19" type="noConversion"/>
  </si>
  <si>
    <t xml:space="preserve">  회 에서 추가경정예산을 승인 받을 수 있다.</t>
    <phoneticPr fontId="19" type="noConversion"/>
  </si>
  <si>
    <t xml:space="preserve">7. 세출예산에서 초과지출이 발생할 경우에 동일관 내의 목간전용으로 부족한 예산을  집행 </t>
    <phoneticPr fontId="19" type="noConversion"/>
  </si>
  <si>
    <t>할 수가 있다.</t>
    <phoneticPr fontId="19" type="noConversion"/>
  </si>
  <si>
    <t xml:space="preserve">○ 세출의 주요내용  </t>
  </si>
  <si>
    <t>*대상자간담회</t>
    <phoneticPr fontId="19" type="noConversion"/>
  </si>
  <si>
    <t>*반환금</t>
    <phoneticPr fontId="19" type="noConversion"/>
  </si>
  <si>
    <t>*신한은행과 함께하는 영양죽지원사업</t>
    <phoneticPr fontId="19" type="noConversion"/>
  </si>
  <si>
    <t>*봉사자 포상</t>
    <phoneticPr fontId="19" type="noConversion"/>
  </si>
  <si>
    <t>*원예프로그램</t>
    <phoneticPr fontId="19" type="noConversion"/>
  </si>
  <si>
    <t>퇴직금및퇴직적립금</t>
    <phoneticPr fontId="19" type="noConversion"/>
  </si>
  <si>
    <t xml:space="preserve">2022년 참좋은재가노인돌봄센터(재가지원-일반사업) </t>
    <phoneticPr fontId="19" type="noConversion"/>
  </si>
  <si>
    <t>*사회복지사(13호봉 : 선임)</t>
  </si>
  <si>
    <t>*사회복지사(14호봉 : 선임)</t>
  </si>
  <si>
    <t>*사회복지사(08호봉: 선임 )</t>
  </si>
  <si>
    <t>*사회복지사(09호봉: 선임 )</t>
  </si>
  <si>
    <t>*사무원(6호봉 : 4급 사무원)</t>
  </si>
  <si>
    <t>*사무원(7호봉 : 4급 사무원)</t>
  </si>
  <si>
    <t>2022년</t>
  </si>
  <si>
    <t>2022년</t>
    <phoneticPr fontId="19" type="noConversion"/>
  </si>
  <si>
    <t>/</t>
    <phoneticPr fontId="19" type="noConversion"/>
  </si>
  <si>
    <t>..</t>
    <phoneticPr fontId="19" type="noConversion"/>
  </si>
  <si>
    <t>*전년도이월금(후원금)</t>
    <phoneticPr fontId="19" type="noConversion"/>
  </si>
  <si>
    <t>*전년도이월금(신한가족만원나눔)</t>
    <phoneticPr fontId="19" type="noConversion"/>
  </si>
  <si>
    <t>*음악프로그램</t>
    <phoneticPr fontId="19" type="noConversion"/>
  </si>
  <si>
    <t>회기</t>
    <phoneticPr fontId="19" type="noConversion"/>
  </si>
  <si>
    <t>*만들GO 성취하GO 어울리GO</t>
    <phoneticPr fontId="19" type="noConversion"/>
  </si>
  <si>
    <t>*실버매직스쿨</t>
    <phoneticPr fontId="19" type="noConversion"/>
  </si>
  <si>
    <t>*가족수당(장은주)</t>
    <phoneticPr fontId="19" type="noConversion"/>
  </si>
  <si>
    <t>*가족수당(윤재구)</t>
    <phoneticPr fontId="19" type="noConversion"/>
  </si>
  <si>
    <t>◎가족수당</t>
    <phoneticPr fontId="19" type="noConversion"/>
  </si>
  <si>
    <t>◎시간외근무수당</t>
    <phoneticPr fontId="19" type="noConversion"/>
  </si>
  <si>
    <t>*사회복지사(13호봉 : 선임)</t>
    <phoneticPr fontId="19" type="noConversion"/>
  </si>
  <si>
    <t>*사회복지사(14호봉 : 선임)</t>
    <phoneticPr fontId="19" type="noConversion"/>
  </si>
  <si>
    <t>1차추경예산(B)</t>
    <phoneticPr fontId="19" type="noConversion"/>
  </si>
  <si>
    <t>*시설장(19호봉 : 부장)</t>
    <phoneticPr fontId="19" type="noConversion"/>
  </si>
  <si>
    <t>*시설장(18호봉 : 부장)</t>
    <phoneticPr fontId="19" type="noConversion"/>
  </si>
  <si>
    <t>*가족수당(이영미)</t>
    <phoneticPr fontId="19" type="noConversion"/>
  </si>
  <si>
    <t>*고용보험(7월 이후)</t>
    <phoneticPr fontId="19" type="noConversion"/>
  </si>
  <si>
    <t>%</t>
    <phoneticPr fontId="19" type="noConversion"/>
  </si>
  <si>
    <t>전년도이월금(직원식재료비)</t>
    <phoneticPr fontId="19" type="noConversion"/>
  </si>
  <si>
    <t>*전년도이월금(직원식재료비)</t>
    <phoneticPr fontId="19" type="noConversion"/>
  </si>
  <si>
    <t>*직원식재료비</t>
    <phoneticPr fontId="19" type="noConversion"/>
  </si>
  <si>
    <t>◎직책수당</t>
    <phoneticPr fontId="19" type="noConversion"/>
  </si>
  <si>
    <t>임차료(~4월)</t>
    <phoneticPr fontId="19" type="noConversion"/>
  </si>
  <si>
    <t>임차료(5월~12월)</t>
    <phoneticPr fontId="19" type="noConversion"/>
  </si>
  <si>
    <t>1차추경예산(B)</t>
  </si>
  <si>
    <t>*복지포인트(10호봉이상)</t>
    <phoneticPr fontId="19" type="noConversion"/>
  </si>
  <si>
    <t>*복지포인트(10호봉미만)</t>
    <phoneticPr fontId="19" type="noConversion"/>
  </si>
  <si>
    <t>*사회복지공동모금회 지정기탁</t>
    <phoneticPr fontId="19" type="noConversion"/>
  </si>
  <si>
    <t>*지정기탁사골곰탕지원</t>
    <phoneticPr fontId="19" type="noConversion"/>
  </si>
  <si>
    <t>공공요금및제세공과금</t>
    <phoneticPr fontId="19" type="noConversion"/>
  </si>
  <si>
    <t>*기타후생경비</t>
    <phoneticPr fontId="19" type="noConversion"/>
  </si>
  <si>
    <t>*상해보험료</t>
    <phoneticPr fontId="19" type="noConversion"/>
  </si>
  <si>
    <t>*관리비</t>
    <phoneticPr fontId="19" type="noConversion"/>
  </si>
  <si>
    <t>직원식재료비수입</t>
    <phoneticPr fontId="19" type="noConversion"/>
  </si>
  <si>
    <t>*홍보사업비</t>
    <phoneticPr fontId="19" type="noConversion"/>
  </si>
  <si>
    <t>*레이(46버6174)차량보험료</t>
    <phoneticPr fontId="19" type="noConversion"/>
  </si>
  <si>
    <t>*레이(230두3717)차량보험료</t>
    <phoneticPr fontId="19" type="noConversion"/>
  </si>
  <si>
    <t>*모닝(334루7334)차량보험료</t>
    <phoneticPr fontId="19" type="noConversion"/>
  </si>
  <si>
    <t>*기타보험료</t>
    <phoneticPr fontId="19" type="noConversion"/>
  </si>
  <si>
    <t>2차 추가경정 세입.세출 예산(안)</t>
    <phoneticPr fontId="19" type="noConversion"/>
  </si>
  <si>
    <t>1. 참좋은재가노인돌봄센터 재가노인지원 일반사업 2022년 2차 추가경정 세입.세출 예산은 다음과 같다.</t>
    <phoneticPr fontId="19" type="noConversion"/>
  </si>
  <si>
    <t>2022년 참좋은재가노인돌봄센터 2차 추가경정예산 총괄내역서</t>
    <phoneticPr fontId="19" type="noConversion"/>
  </si>
  <si>
    <t>2차추경예산(B)</t>
  </si>
  <si>
    <t>2차추경예산(B)</t>
    <phoneticPr fontId="19" type="noConversion"/>
  </si>
  <si>
    <t>1차추경예산(A)</t>
  </si>
  <si>
    <t>1차추경예산(A)</t>
    <phoneticPr fontId="19" type="noConversion"/>
  </si>
  <si>
    <t>1) 2022년 참좋은재가노인돌봄센터(재가노인 일반사업) 2차 추가경정 세출 예산 내역</t>
    <phoneticPr fontId="19" type="noConversion"/>
  </si>
  <si>
    <t>1) 2022년 참좋은재가노인돌봄센터(재가노인 일반사업) 2차 추가경정 세입 예산 내역</t>
    <phoneticPr fontId="19" type="noConversion"/>
  </si>
  <si>
    <t>*같이가치 후원금 모금</t>
    <phoneticPr fontId="19" type="noConversion"/>
  </si>
  <si>
    <t>*해피빈 후원금 모금</t>
    <phoneticPr fontId="19" type="noConversion"/>
  </si>
  <si>
    <t>*기타잡수입(실습비)</t>
  </si>
  <si>
    <t>*말복삼계탕지원</t>
    <phoneticPr fontId="19" type="noConversion"/>
  </si>
  <si>
    <t>후원금수입</t>
    <phoneticPr fontId="19" type="noConversion"/>
  </si>
  <si>
    <t>*하반기 같이가치 후원금 모금(예정)</t>
    <phoneticPr fontId="19" type="noConversion"/>
  </si>
  <si>
    <t>전입금</t>
    <phoneticPr fontId="19" type="noConversion"/>
  </si>
  <si>
    <t>방문요양 기타전입금 감액 조정</t>
    <phoneticPr fontId="19" type="noConversion"/>
  </si>
  <si>
    <t>이월금</t>
    <phoneticPr fontId="19" type="noConversion"/>
  </si>
  <si>
    <t>전년도이월금</t>
    <phoneticPr fontId="19" type="noConversion"/>
  </si>
  <si>
    <t>잡수입</t>
    <phoneticPr fontId="19" type="noConversion"/>
  </si>
  <si>
    <t>기타예금이자수입</t>
    <phoneticPr fontId="19" type="noConversion"/>
  </si>
  <si>
    <t>직원식재료수입</t>
    <phoneticPr fontId="19" type="noConversion"/>
  </si>
  <si>
    <t>운영비</t>
    <phoneticPr fontId="19" type="noConversion"/>
  </si>
  <si>
    <t>여비</t>
    <phoneticPr fontId="19" type="noConversion"/>
  </si>
  <si>
    <t>수용비및수수료</t>
    <phoneticPr fontId="19" type="noConversion"/>
  </si>
  <si>
    <t>공공요금및각종
세금공과금</t>
    <phoneticPr fontId="19" type="noConversion"/>
  </si>
  <si>
    <t>예비비및기타</t>
    <phoneticPr fontId="19" type="noConversion"/>
  </si>
  <si>
    <t>예비비</t>
    <phoneticPr fontId="19" type="noConversion"/>
  </si>
  <si>
    <t>반환금</t>
    <phoneticPr fontId="19" type="noConversion"/>
  </si>
  <si>
    <t>기타예금이자수입 증액 조정</t>
    <phoneticPr fontId="19" type="noConversion"/>
  </si>
  <si>
    <t>직원식재료수입 감액 조정</t>
    <phoneticPr fontId="19" type="noConversion"/>
  </si>
  <si>
    <t>관리비 면제로 감액 조정</t>
    <phoneticPr fontId="19" type="noConversion"/>
  </si>
  <si>
    <t>차량 할부금 일괄납부로 증액 조정</t>
    <phoneticPr fontId="19" type="noConversion"/>
  </si>
  <si>
    <t>후원금사업 증가로 증액 조정</t>
    <phoneticPr fontId="19" type="noConversion"/>
  </si>
  <si>
    <t>차량 폐차로 차량보험료 부분 감액 조정</t>
    <phoneticPr fontId="19" type="noConversion"/>
  </si>
  <si>
    <t>예비비 증액 조정</t>
    <phoneticPr fontId="19" type="noConversion"/>
  </si>
  <si>
    <t>기타예금이자수입 증액으로 반환금 증액 조정</t>
    <phoneticPr fontId="19" type="noConversion"/>
  </si>
  <si>
    <t>코로나 규제 완화로 교육 및 출장활성화로 인해 증액조정</t>
    <phoneticPr fontId="19" type="noConversion"/>
  </si>
  <si>
    <t>*지정기탁추석명절지원</t>
    <phoneticPr fontId="19" type="noConversion"/>
  </si>
  <si>
    <t>*같이가치 떡국지원사업</t>
    <phoneticPr fontId="19" type="noConversion"/>
  </si>
  <si>
    <t>*행복한반짝임 비즈공예 프로그램</t>
    <phoneticPr fontId="19" type="noConversion"/>
  </si>
  <si>
    <t>*행복한 나를 찾아서 프로그램</t>
    <phoneticPr fontId="19" type="noConversion"/>
  </si>
  <si>
    <t>*공무원간담회</t>
    <phoneticPr fontId="19" type="noConversion"/>
  </si>
  <si>
    <t>*같이가치 사업비(예정)</t>
    <phoneticPr fontId="19" type="noConversion"/>
  </si>
  <si>
    <t>*장보기 지원 프로그램</t>
    <phoneticPr fontId="19" type="noConversion"/>
  </si>
  <si>
    <t>*독거노인 심리방역 및 사회참여 지원사업</t>
    <phoneticPr fontId="19" type="noConversion"/>
  </si>
  <si>
    <t>*독거노인심리방역및사회참여지원사업</t>
    <phoneticPr fontId="19" type="noConversion"/>
  </si>
  <si>
    <t>*기타잡수입</t>
  </si>
  <si>
    <t>*기타잡수입(일학습병행)</t>
    <phoneticPr fontId="19" type="noConversion"/>
  </si>
  <si>
    <t>*기타잡수입(육아휴직 간접노무비)</t>
    <phoneticPr fontId="19" type="noConversion"/>
  </si>
  <si>
    <t>원</t>
    <phoneticPr fontId="19" type="noConversion"/>
  </si>
  <si>
    <t>회</t>
    <phoneticPr fontId="19" type="noConversion"/>
  </si>
  <si>
    <r>
      <t xml:space="preserve">2. 세입.세출 예산 총액은 </t>
    </r>
    <r>
      <rPr>
        <b/>
        <u/>
        <sz val="14"/>
        <color rgb="FF000000"/>
        <rFont val="굴림"/>
        <family val="3"/>
        <charset val="129"/>
      </rPr>
      <t>396,821,000</t>
    </r>
    <r>
      <rPr>
        <b/>
        <u/>
        <sz val="12"/>
        <color rgb="FF000000"/>
        <rFont val="굴림"/>
        <family val="3"/>
        <charset val="129"/>
      </rPr>
      <t>원</t>
    </r>
    <r>
      <rPr>
        <sz val="12"/>
        <color rgb="FF000000"/>
        <rFont val="굴림"/>
        <family val="3"/>
        <charset val="129"/>
      </rPr>
      <t>으로한다.</t>
    </r>
    <phoneticPr fontId="19" type="noConversion"/>
  </si>
  <si>
    <t>`</t>
    <phoneticPr fontId="19" type="noConversion"/>
  </si>
  <si>
    <t>2022. 09. 05.</t>
    <phoneticPr fontId="19" type="noConversion"/>
  </si>
  <si>
    <t>월</t>
    <phoneticPr fontId="19" type="noConversion"/>
  </si>
  <si>
    <t>회</t>
    <phoneticPr fontId="19" type="noConversion"/>
  </si>
  <si>
    <t>마티즈 차량 폐차로 인한 보험료 감액 조정</t>
    <phoneticPr fontId="19" type="noConversion"/>
  </si>
  <si>
    <t>현금 보유액 입금으로 증액 조정</t>
    <phoneticPr fontId="19" type="noConversion"/>
  </si>
  <si>
    <t>육아휴직 간접노무지원비 및 일학습병행 잔액 입금 등으로 인한 증액조정</t>
    <phoneticPr fontId="19" type="noConversion"/>
  </si>
  <si>
    <t>같이가치모금액 및 독거노인 심리방역지원사업 지원금 증가로 증액 조정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</si>
</sst>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</numFmts>
  <fonts count="28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sz val="2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2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u/>
      <sz val="14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b/>
      <sz val="16"/>
      <color theme="1"/>
      <name val="굴림"/>
      <family val="3"/>
      <charset val="129"/>
    </font>
    <font>
      <b/>
      <sz val="9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41" fontId="18" fillId="0" borderId="0">
      <alignment vertical="center"/>
    </xf>
    <xf numFmtId="0" fontId="18" fillId="0" borderId="0">
      <alignment vertical="center"/>
    </xf>
    <xf numFmtId="9" fontId="18" fillId="0" borderId="0">
      <alignment vertical="center"/>
    </xf>
  </cellStyleXfs>
  <cellXfs count="408">
    <xf numFmtId="0" fontId="0" fillId="0" borderId="0" xfId="0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0" xfId="0" applyNumberFormat="1" applyFont="1">
      <alignment vertical="center"/>
    </xf>
    <xf numFmtId="41" fontId="6" fillId="0" borderId="0" xfId="2" applyNumberFormat="1" applyFont="1">
      <alignment vertical="center"/>
    </xf>
    <xf numFmtId="0" fontId="6" fillId="0" borderId="0" xfId="2" applyFont="1">
      <alignment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2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Border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9" fillId="0" borderId="12" xfId="0" applyNumberFormat="1" applyFont="1" applyBorder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8" fillId="0" borderId="15" xfId="0" applyNumberFormat="1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3" fontId="9" fillId="0" borderId="17" xfId="0" applyNumberFormat="1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/>
    </xf>
    <xf numFmtId="0" fontId="9" fillId="0" borderId="18" xfId="0" applyFont="1" applyBorder="1" applyAlignment="1">
      <alignment horizontal="center" vertical="center"/>
    </xf>
    <xf numFmtId="3" fontId="9" fillId="0" borderId="8" xfId="0" applyNumberFormat="1" applyFont="1" applyBorder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3" fontId="9" fillId="0" borderId="29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3" fontId="9" fillId="0" borderId="33" xfId="0" applyNumberFormat="1" applyFont="1" applyBorder="1">
      <alignment vertical="center"/>
    </xf>
    <xf numFmtId="3" fontId="9" fillId="0" borderId="0" xfId="0" applyNumberFormat="1" applyFo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41" fontId="9" fillId="0" borderId="0" xfId="0" applyNumberFormat="1" applyFont="1">
      <alignment vertical="center"/>
    </xf>
    <xf numFmtId="43" fontId="0" fillId="0" borderId="0" xfId="0" applyNumberFormat="1">
      <alignment vertical="center"/>
    </xf>
    <xf numFmtId="0" fontId="20" fillId="0" borderId="0" xfId="0" applyFont="1">
      <alignment vertical="center"/>
    </xf>
    <xf numFmtId="41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5" fillId="0" borderId="0" xfId="0" applyFont="1">
      <alignment vertical="center"/>
    </xf>
    <xf numFmtId="3" fontId="20" fillId="0" borderId="0" xfId="0" applyNumberFormat="1" applyFont="1">
      <alignment vertical="center"/>
    </xf>
    <xf numFmtId="177" fontId="20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21" fillId="0" borderId="0" xfId="0" applyNumberFormat="1" applyFont="1">
      <alignment vertical="center"/>
    </xf>
    <xf numFmtId="3" fontId="9" fillId="0" borderId="73" xfId="0" applyNumberFormat="1" applyFont="1" applyBorder="1">
      <alignment vertical="center"/>
    </xf>
    <xf numFmtId="0" fontId="0" fillId="0" borderId="26" xfId="0" applyBorder="1">
      <alignment vertical="center"/>
    </xf>
    <xf numFmtId="3" fontId="9" fillId="0" borderId="81" xfId="0" applyNumberFormat="1" applyFont="1" applyBorder="1" applyAlignment="1">
      <alignment horizontal="right" vertical="center" shrinkToFit="1"/>
    </xf>
    <xf numFmtId="3" fontId="9" fillId="0" borderId="81" xfId="0" applyNumberFormat="1" applyFont="1" applyBorder="1">
      <alignment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shrinkToFit="1"/>
    </xf>
    <xf numFmtId="3" fontId="9" fillId="0" borderId="4" xfId="0" applyNumberFormat="1" applyFont="1" applyBorder="1" applyAlignment="1">
      <alignment horizontal="right" vertical="center" shrinkToFit="1"/>
    </xf>
    <xf numFmtId="3" fontId="9" fillId="0" borderId="81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 shrinkToFit="1"/>
    </xf>
    <xf numFmtId="3" fontId="9" fillId="0" borderId="87" xfId="0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177" fontId="21" fillId="0" borderId="0" xfId="0" applyNumberFormat="1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3" fontId="9" fillId="0" borderId="2" xfId="0" applyNumberFormat="1" applyFont="1" applyBorder="1" applyAlignment="1">
      <alignment horizontal="right" vertical="center" shrinkToFit="1"/>
    </xf>
    <xf numFmtId="3" fontId="9" fillId="0" borderId="0" xfId="0" applyNumberFormat="1" applyFont="1" applyAlignment="1">
      <alignment horizontal="left" vertical="center" wrapText="1" shrinkToFit="1"/>
    </xf>
    <xf numFmtId="3" fontId="9" fillId="0" borderId="0" xfId="0" applyNumberFormat="1" applyFont="1" applyAlignment="1">
      <alignment horizontal="left" vertical="center" shrinkToFit="1"/>
    </xf>
    <xf numFmtId="3" fontId="9" fillId="0" borderId="88" xfId="0" applyNumberFormat="1" applyFont="1" applyBorder="1" applyAlignment="1">
      <alignment horizontal="right" vertical="center" shrinkToFit="1"/>
    </xf>
    <xf numFmtId="3" fontId="9" fillId="0" borderId="89" xfId="0" applyNumberFormat="1" applyFont="1" applyBorder="1" applyAlignment="1">
      <alignment horizontal="right" vertical="center" shrinkToFit="1"/>
    </xf>
    <xf numFmtId="3" fontId="9" fillId="0" borderId="90" xfId="0" applyNumberFormat="1" applyFont="1" applyBorder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/>
    </xf>
    <xf numFmtId="0" fontId="0" fillId="0" borderId="42" xfId="0" applyBorder="1">
      <alignment vertical="center"/>
    </xf>
    <xf numFmtId="43" fontId="0" fillId="0" borderId="42" xfId="0" applyNumberFormat="1" applyBorder="1">
      <alignment vertical="center"/>
    </xf>
    <xf numFmtId="3" fontId="9" fillId="0" borderId="4" xfId="0" applyNumberFormat="1" applyFont="1" applyBorder="1" applyAlignment="1">
      <alignment horizontal="right" vertical="center"/>
    </xf>
    <xf numFmtId="41" fontId="21" fillId="0" borderId="0" xfId="0" applyNumberFormat="1" applyFont="1">
      <alignment vertical="center"/>
    </xf>
    <xf numFmtId="41" fontId="22" fillId="0" borderId="0" xfId="0" applyNumberFormat="1" applyFont="1">
      <alignment vertical="center"/>
    </xf>
    <xf numFmtId="0" fontId="8" fillId="0" borderId="6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43" fontId="25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8" xfId="0" applyFont="1" applyBorder="1">
      <alignment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79" xfId="0" applyNumberFormat="1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20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43" fontId="27" fillId="0" borderId="21" xfId="0" applyNumberFormat="1" applyFont="1" applyBorder="1" applyAlignment="1">
      <alignment horizontal="center" vertical="center"/>
    </xf>
    <xf numFmtId="3" fontId="27" fillId="0" borderId="17" xfId="1" applyNumberFormat="1" applyFont="1" applyBorder="1">
      <alignment vertical="center"/>
    </xf>
    <xf numFmtId="43" fontId="27" fillId="0" borderId="28" xfId="3" applyNumberFormat="1" applyFont="1" applyBorder="1">
      <alignment vertical="center"/>
    </xf>
    <xf numFmtId="3" fontId="27" fillId="0" borderId="28" xfId="1" applyNumberFormat="1" applyFont="1" applyBorder="1">
      <alignment vertical="center"/>
    </xf>
    <xf numFmtId="3" fontId="27" fillId="0" borderId="22" xfId="1" applyNumberFormat="1" applyFont="1" applyBorder="1">
      <alignment vertical="center"/>
    </xf>
    <xf numFmtId="0" fontId="21" fillId="0" borderId="22" xfId="0" applyFont="1" applyBorder="1" applyAlignment="1">
      <alignment vertical="center" shrinkToFit="1"/>
    </xf>
    <xf numFmtId="0" fontId="21" fillId="0" borderId="38" xfId="0" applyFont="1" applyBorder="1">
      <alignment vertical="center"/>
    </xf>
    <xf numFmtId="3" fontId="27" fillId="0" borderId="8" xfId="1" applyNumberFormat="1" applyFont="1" applyBorder="1">
      <alignment vertical="center"/>
    </xf>
    <xf numFmtId="43" fontId="27" fillId="0" borderId="4" xfId="3" applyNumberFormat="1" applyFont="1" applyBorder="1">
      <alignment vertical="center"/>
    </xf>
    <xf numFmtId="3" fontId="21" fillId="0" borderId="4" xfId="1" applyNumberFormat="1" applyFont="1" applyBorder="1">
      <alignment vertical="center"/>
    </xf>
    <xf numFmtId="3" fontId="21" fillId="0" borderId="23" xfId="1" applyNumberFormat="1" applyFont="1" applyBorder="1">
      <alignment vertical="center"/>
    </xf>
    <xf numFmtId="0" fontId="21" fillId="0" borderId="23" xfId="0" applyFont="1" applyBorder="1" applyAlignment="1">
      <alignment vertical="center" shrinkToFit="1"/>
    </xf>
    <xf numFmtId="0" fontId="21" fillId="0" borderId="36" xfId="0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3" fontId="21" fillId="0" borderId="8" xfId="1" applyNumberFormat="1" applyFont="1" applyBorder="1">
      <alignment vertical="center"/>
    </xf>
    <xf numFmtId="43" fontId="21" fillId="0" borderId="4" xfId="3" applyNumberFormat="1" applyFont="1" applyBorder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/>
    </xf>
    <xf numFmtId="3" fontId="21" fillId="0" borderId="29" xfId="0" applyNumberFormat="1" applyFont="1" applyBorder="1">
      <alignment vertical="center"/>
    </xf>
    <xf numFmtId="3" fontId="21" fillId="0" borderId="29" xfId="1" applyNumberFormat="1" applyFont="1" applyBorder="1">
      <alignment vertical="center"/>
    </xf>
    <xf numFmtId="43" fontId="21" fillId="0" borderId="29" xfId="3" applyNumberFormat="1" applyFont="1" applyBorder="1">
      <alignment vertical="center"/>
    </xf>
    <xf numFmtId="3" fontId="21" fillId="0" borderId="9" xfId="1" applyNumberFormat="1" applyFont="1" applyBorder="1">
      <alignment vertical="center"/>
    </xf>
    <xf numFmtId="3" fontId="21" fillId="0" borderId="24" xfId="1" applyNumberFormat="1" applyFont="1" applyBorder="1">
      <alignment vertical="center"/>
    </xf>
    <xf numFmtId="0" fontId="21" fillId="0" borderId="24" xfId="0" applyFont="1" applyBorder="1" applyAlignment="1">
      <alignment vertical="center" shrinkToFit="1"/>
    </xf>
    <xf numFmtId="3" fontId="21" fillId="0" borderId="57" xfId="0" applyNumberFormat="1" applyFont="1" applyBorder="1">
      <alignment vertical="center"/>
    </xf>
    <xf numFmtId="3" fontId="21" fillId="0" borderId="25" xfId="0" applyNumberFormat="1" applyFont="1" applyBorder="1">
      <alignment vertical="center"/>
    </xf>
    <xf numFmtId="3" fontId="21" fillId="0" borderId="25" xfId="1" applyNumberFormat="1" applyFont="1" applyBorder="1">
      <alignment vertical="center"/>
    </xf>
    <xf numFmtId="43" fontId="21" fillId="0" borderId="26" xfId="1" applyNumberFormat="1" applyFont="1" applyBorder="1">
      <alignment vertical="center"/>
    </xf>
    <xf numFmtId="3" fontId="21" fillId="0" borderId="26" xfId="1" applyNumberFormat="1" applyFont="1" applyBorder="1">
      <alignment vertical="center"/>
    </xf>
    <xf numFmtId="3" fontId="21" fillId="0" borderId="0" xfId="1" applyNumberFormat="1" applyFont="1">
      <alignment vertical="center"/>
    </xf>
    <xf numFmtId="3" fontId="21" fillId="0" borderId="37" xfId="0" applyNumberFormat="1" applyFont="1" applyBorder="1">
      <alignment vertical="center"/>
    </xf>
    <xf numFmtId="0" fontId="21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3" fontId="21" fillId="0" borderId="28" xfId="1" applyNumberFormat="1" applyFont="1" applyBorder="1">
      <alignment vertical="center"/>
    </xf>
    <xf numFmtId="3" fontId="21" fillId="0" borderId="22" xfId="1" applyNumberFormat="1" applyFont="1" applyBorder="1">
      <alignment vertical="center"/>
    </xf>
    <xf numFmtId="3" fontId="27" fillId="0" borderId="8" xfId="0" applyNumberFormat="1" applyFont="1" applyBorder="1">
      <alignment vertical="center"/>
    </xf>
    <xf numFmtId="0" fontId="21" fillId="0" borderId="8" xfId="0" applyFont="1" applyBorder="1" applyAlignment="1">
      <alignment horizontal="left" vertical="center"/>
    </xf>
    <xf numFmtId="3" fontId="21" fillId="0" borderId="17" xfId="0" applyNumberFormat="1" applyFont="1" applyBorder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/>
    </xf>
    <xf numFmtId="43" fontId="21" fillId="0" borderId="9" xfId="3" applyNumberFormat="1" applyFont="1" applyBorder="1">
      <alignment vertical="center"/>
    </xf>
    <xf numFmtId="43" fontId="21" fillId="0" borderId="26" xfId="3" applyNumberFormat="1" applyFont="1" applyBorder="1">
      <alignment vertical="center"/>
    </xf>
    <xf numFmtId="41" fontId="21" fillId="0" borderId="57" xfId="1" applyFont="1" applyBorder="1">
      <alignment vertical="center"/>
    </xf>
    <xf numFmtId="0" fontId="21" fillId="0" borderId="16" xfId="0" applyFont="1" applyBorder="1" applyAlignment="1">
      <alignment horizontal="left" vertical="center"/>
    </xf>
    <xf numFmtId="3" fontId="21" fillId="0" borderId="17" xfId="1" applyNumberFormat="1" applyFont="1" applyBorder="1">
      <alignment vertical="center"/>
    </xf>
    <xf numFmtId="43" fontId="21" fillId="0" borderId="28" xfId="3" applyNumberFormat="1" applyFont="1" applyBorder="1">
      <alignment vertical="center"/>
    </xf>
    <xf numFmtId="41" fontId="21" fillId="0" borderId="38" xfId="1" applyFont="1" applyBorder="1">
      <alignment vertical="center"/>
    </xf>
    <xf numFmtId="3" fontId="27" fillId="0" borderId="17" xfId="0" applyNumberFormat="1" applyFont="1" applyBorder="1">
      <alignment vertical="center"/>
    </xf>
    <xf numFmtId="41" fontId="21" fillId="0" borderId="36" xfId="1" applyFont="1" applyBorder="1">
      <alignment vertical="center"/>
    </xf>
    <xf numFmtId="0" fontId="21" fillId="0" borderId="18" xfId="0" applyFont="1" applyBorder="1">
      <alignment vertical="center"/>
    </xf>
    <xf numFmtId="3" fontId="21" fillId="0" borderId="8" xfId="0" applyNumberFormat="1" applyFont="1" applyBorder="1">
      <alignment vertical="center"/>
    </xf>
    <xf numFmtId="0" fontId="21" fillId="0" borderId="31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25" xfId="0" applyFont="1" applyBorder="1">
      <alignment vertical="center"/>
    </xf>
    <xf numFmtId="43" fontId="21" fillId="0" borderId="25" xfId="3" applyNumberFormat="1" applyFont="1" applyBorder="1">
      <alignment vertical="center"/>
    </xf>
    <xf numFmtId="41" fontId="21" fillId="0" borderId="37" xfId="1" applyFont="1" applyBorder="1">
      <alignment vertical="center"/>
    </xf>
    <xf numFmtId="0" fontId="21" fillId="0" borderId="30" xfId="0" applyFont="1" applyBorder="1" applyAlignment="1">
      <alignment horizontal="center" vertical="center"/>
    </xf>
    <xf numFmtId="0" fontId="21" fillId="0" borderId="16" xfId="0" applyFont="1" applyBorder="1">
      <alignment vertical="center"/>
    </xf>
    <xf numFmtId="43" fontId="21" fillId="0" borderId="17" xfId="3" applyNumberFormat="1" applyFont="1" applyBorder="1">
      <alignment vertical="center"/>
    </xf>
    <xf numFmtId="43" fontId="27" fillId="0" borderId="8" xfId="3" applyNumberFormat="1" applyFont="1" applyBorder="1">
      <alignment vertical="center"/>
    </xf>
    <xf numFmtId="0" fontId="21" fillId="0" borderId="23" xfId="0" applyFont="1" applyBorder="1" applyAlignment="1">
      <alignment vertical="center" wrapText="1" shrinkToFit="1"/>
    </xf>
    <xf numFmtId="0" fontId="21" fillId="0" borderId="27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41" fontId="21" fillId="0" borderId="38" xfId="0" applyNumberFormat="1" applyFont="1" applyBorder="1">
      <alignment vertical="center"/>
    </xf>
    <xf numFmtId="0" fontId="21" fillId="0" borderId="31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3" fontId="21" fillId="0" borderId="35" xfId="1" applyNumberFormat="1" applyFont="1" applyBorder="1">
      <alignment vertical="center"/>
    </xf>
    <xf numFmtId="3" fontId="21" fillId="0" borderId="35" xfId="0" applyNumberFormat="1" applyFont="1" applyBorder="1">
      <alignment vertical="center"/>
    </xf>
    <xf numFmtId="43" fontId="21" fillId="0" borderId="35" xfId="3" applyNumberFormat="1" applyFont="1" applyBorder="1">
      <alignment vertical="center"/>
    </xf>
    <xf numFmtId="3" fontId="21" fillId="0" borderId="94" xfId="1" applyNumberFormat="1" applyFont="1" applyBorder="1">
      <alignment vertical="center"/>
    </xf>
    <xf numFmtId="3" fontId="21" fillId="0" borderId="20" xfId="1" applyNumberFormat="1" applyFont="1" applyBorder="1">
      <alignment vertical="center"/>
    </xf>
    <xf numFmtId="0" fontId="21" fillId="0" borderId="20" xfId="0" applyFont="1" applyBorder="1" applyAlignment="1">
      <alignment vertical="center" shrinkToFit="1"/>
    </xf>
    <xf numFmtId="41" fontId="21" fillId="0" borderId="39" xfId="1" applyFont="1" applyBorder="1">
      <alignment vertical="center"/>
    </xf>
    <xf numFmtId="0" fontId="22" fillId="0" borderId="27" xfId="0" applyFont="1" applyBorder="1">
      <alignment vertical="center"/>
    </xf>
    <xf numFmtId="43" fontId="22" fillId="0" borderId="0" xfId="0" applyNumberFormat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right" vertical="center"/>
    </xf>
    <xf numFmtId="0" fontId="21" fillId="0" borderId="22" xfId="0" applyFont="1" applyBorder="1" applyAlignment="1">
      <alignment horizontal="center" vertical="center" shrinkToFit="1"/>
    </xf>
    <xf numFmtId="0" fontId="22" fillId="0" borderId="92" xfId="0" applyFont="1" applyBorder="1">
      <alignment vertical="center"/>
    </xf>
    <xf numFmtId="3" fontId="21" fillId="0" borderId="23" xfId="1" applyNumberFormat="1" applyFont="1" applyBorder="1" applyAlignment="1">
      <alignment horizontal="center" vertical="center"/>
    </xf>
    <xf numFmtId="3" fontId="21" fillId="0" borderId="23" xfId="1" applyNumberFormat="1" applyFont="1" applyBorder="1" applyAlignment="1">
      <alignment horizontal="right" vertical="center"/>
    </xf>
    <xf numFmtId="0" fontId="21" fillId="0" borderId="23" xfId="0" applyFont="1" applyBorder="1" applyAlignment="1">
      <alignment horizontal="center" vertical="center" shrinkToFit="1"/>
    </xf>
    <xf numFmtId="0" fontId="22" fillId="0" borderId="36" xfId="0" applyFont="1" applyBorder="1">
      <alignment vertical="center"/>
    </xf>
    <xf numFmtId="9" fontId="21" fillId="0" borderId="23" xfId="3" applyFont="1" applyBorder="1">
      <alignment vertical="center"/>
    </xf>
    <xf numFmtId="3" fontId="21" fillId="0" borderId="24" xfId="1" applyNumberFormat="1" applyFont="1" applyBorder="1" applyAlignment="1">
      <alignment horizontal="center" vertical="center"/>
    </xf>
    <xf numFmtId="3" fontId="21" fillId="0" borderId="24" xfId="1" applyNumberFormat="1" applyFont="1" applyBorder="1" applyAlignment="1">
      <alignment horizontal="right" vertical="center"/>
    </xf>
    <xf numFmtId="0" fontId="21" fillId="0" borderId="24" xfId="0" applyFont="1" applyBorder="1" applyAlignment="1">
      <alignment horizontal="center" vertical="center" shrinkToFit="1"/>
    </xf>
    <xf numFmtId="3" fontId="27" fillId="0" borderId="25" xfId="1" applyNumberFormat="1" applyFont="1" applyBorder="1">
      <alignment vertical="center"/>
    </xf>
    <xf numFmtId="43" fontId="27" fillId="0" borderId="26" xfId="1" applyNumberFormat="1" applyFont="1" applyBorder="1">
      <alignment vertical="center"/>
    </xf>
    <xf numFmtId="3" fontId="21" fillId="0" borderId="0" xfId="1" applyNumberFormat="1" applyFont="1" applyAlignment="1">
      <alignment horizontal="center" vertical="center"/>
    </xf>
    <xf numFmtId="3" fontId="21" fillId="0" borderId="0" xfId="1" applyNumberFormat="1" applyFont="1" applyAlignment="1">
      <alignment horizontal="right" vertical="center"/>
    </xf>
    <xf numFmtId="0" fontId="21" fillId="0" borderId="0" xfId="0" applyFont="1" applyAlignment="1">
      <alignment horizontal="center" vertical="center" shrinkToFit="1"/>
    </xf>
    <xf numFmtId="3" fontId="21" fillId="0" borderId="38" xfId="0" applyNumberFormat="1" applyFont="1" applyBorder="1">
      <alignment vertical="center"/>
    </xf>
    <xf numFmtId="43" fontId="21" fillId="0" borderId="25" xfId="1" applyNumberFormat="1" applyFont="1" applyBorder="1">
      <alignment vertical="center"/>
    </xf>
    <xf numFmtId="0" fontId="21" fillId="0" borderId="34" xfId="0" applyFont="1" applyBorder="1" applyAlignment="1">
      <alignment horizontal="center" vertical="center"/>
    </xf>
    <xf numFmtId="0" fontId="21" fillId="0" borderId="93" xfId="0" applyFont="1" applyBorder="1" applyAlignment="1">
      <alignment horizontal="center" vertical="center"/>
    </xf>
    <xf numFmtId="43" fontId="21" fillId="0" borderId="94" xfId="1" applyNumberFormat="1" applyFont="1" applyBorder="1">
      <alignment vertical="center"/>
    </xf>
    <xf numFmtId="3" fontId="21" fillId="0" borderId="20" xfId="1" applyNumberFormat="1" applyFont="1" applyBorder="1" applyAlignment="1">
      <alignment horizontal="center" vertical="center"/>
    </xf>
    <xf numFmtId="3" fontId="21" fillId="0" borderId="20" xfId="1" applyNumberFormat="1" applyFont="1" applyBorder="1" applyAlignment="1">
      <alignment horizontal="right" vertical="center"/>
    </xf>
    <xf numFmtId="0" fontId="21" fillId="0" borderId="20" xfId="0" applyFont="1" applyBorder="1" applyAlignment="1">
      <alignment horizontal="center" vertical="center" shrinkToFit="1"/>
    </xf>
    <xf numFmtId="3" fontId="21" fillId="0" borderId="39" xfId="0" applyNumberFormat="1" applyFont="1" applyBorder="1">
      <alignment vertical="center"/>
    </xf>
    <xf numFmtId="0" fontId="21" fillId="0" borderId="6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3" fontId="21" fillId="0" borderId="43" xfId="0" applyNumberFormat="1" applyFont="1" applyBorder="1">
      <alignment vertical="center"/>
    </xf>
    <xf numFmtId="0" fontId="22" fillId="0" borderId="42" xfId="0" applyFont="1" applyBorder="1">
      <alignment vertical="center"/>
    </xf>
    <xf numFmtId="3" fontId="21" fillId="0" borderId="43" xfId="1" applyNumberFormat="1" applyFont="1" applyBorder="1">
      <alignment vertical="center"/>
    </xf>
    <xf numFmtId="43" fontId="21" fillId="0" borderId="41" xfId="1" applyNumberFormat="1" applyFont="1" applyBorder="1">
      <alignment vertical="center"/>
    </xf>
    <xf numFmtId="3" fontId="21" fillId="0" borderId="41" xfId="1" applyNumberFormat="1" applyFont="1" applyBorder="1">
      <alignment vertical="center"/>
    </xf>
    <xf numFmtId="3" fontId="21" fillId="0" borderId="42" xfId="1" applyNumberFormat="1" applyFont="1" applyBorder="1">
      <alignment vertical="center"/>
    </xf>
    <xf numFmtId="3" fontId="21" fillId="0" borderId="42" xfId="1" applyNumberFormat="1" applyFont="1" applyBorder="1" applyAlignment="1">
      <alignment horizontal="center" vertical="center"/>
    </xf>
    <xf numFmtId="3" fontId="21" fillId="0" borderId="42" xfId="1" applyNumberFormat="1" applyFont="1" applyBorder="1" applyAlignment="1">
      <alignment horizontal="right" vertical="center"/>
    </xf>
    <xf numFmtId="0" fontId="21" fillId="0" borderId="42" xfId="0" applyFont="1" applyBorder="1" applyAlignment="1">
      <alignment horizontal="center" vertical="center" shrinkToFit="1"/>
    </xf>
    <xf numFmtId="3" fontId="21" fillId="0" borderId="51" xfId="0" applyNumberFormat="1" applyFont="1" applyBorder="1">
      <alignment vertical="center"/>
    </xf>
    <xf numFmtId="3" fontId="21" fillId="0" borderId="22" xfId="1" applyNumberFormat="1" applyFont="1" applyBorder="1" applyAlignment="1">
      <alignment horizontal="center" vertical="center"/>
    </xf>
    <xf numFmtId="3" fontId="21" fillId="0" borderId="22" xfId="1" applyNumberFormat="1" applyFont="1" applyBorder="1" applyAlignment="1">
      <alignment horizontal="right" vertical="center"/>
    </xf>
    <xf numFmtId="0" fontId="22" fillId="0" borderId="22" xfId="0" applyFont="1" applyBorder="1">
      <alignment vertical="center"/>
    </xf>
    <xf numFmtId="43" fontId="21" fillId="0" borderId="17" xfId="1" applyNumberFormat="1" applyFont="1" applyBorder="1">
      <alignment vertical="center"/>
    </xf>
    <xf numFmtId="3" fontId="21" fillId="0" borderId="36" xfId="0" applyNumberFormat="1" applyFont="1" applyBorder="1">
      <alignment vertical="center"/>
    </xf>
    <xf numFmtId="41" fontId="21" fillId="0" borderId="37" xfId="0" applyNumberFormat="1" applyFont="1" applyBorder="1">
      <alignment vertical="center"/>
    </xf>
    <xf numFmtId="3" fontId="21" fillId="0" borderId="37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3" fontId="21" fillId="0" borderId="12" xfId="0" applyNumberFormat="1" applyFont="1" applyBorder="1">
      <alignment vertical="center"/>
    </xf>
    <xf numFmtId="3" fontId="21" fillId="0" borderId="12" xfId="1" applyNumberFormat="1" applyFont="1" applyBorder="1">
      <alignment vertical="center"/>
    </xf>
    <xf numFmtId="43" fontId="21" fillId="0" borderId="65" xfId="3" applyNumberFormat="1" applyFont="1" applyBorder="1">
      <alignment vertical="center"/>
    </xf>
    <xf numFmtId="3" fontId="21" fillId="0" borderId="65" xfId="1" applyNumberFormat="1" applyFont="1" applyBorder="1">
      <alignment vertical="center"/>
    </xf>
    <xf numFmtId="3" fontId="21" fillId="0" borderId="66" xfId="1" applyNumberFormat="1" applyFont="1" applyBorder="1">
      <alignment vertical="center"/>
    </xf>
    <xf numFmtId="3" fontId="21" fillId="0" borderId="66" xfId="1" applyNumberFormat="1" applyFont="1" applyBorder="1" applyAlignment="1">
      <alignment horizontal="center" vertical="center"/>
    </xf>
    <xf numFmtId="3" fontId="21" fillId="0" borderId="66" xfId="1" applyNumberFormat="1" applyFont="1" applyBorder="1" applyAlignment="1">
      <alignment horizontal="right" vertical="center"/>
    </xf>
    <xf numFmtId="0" fontId="21" fillId="0" borderId="66" xfId="0" applyFont="1" applyBorder="1" applyAlignment="1">
      <alignment horizontal="center" vertical="center" shrinkToFit="1"/>
    </xf>
    <xf numFmtId="3" fontId="21" fillId="0" borderId="67" xfId="0" applyNumberFormat="1" applyFont="1" applyBorder="1">
      <alignment vertical="center"/>
    </xf>
    <xf numFmtId="43" fontId="21" fillId="0" borderId="43" xfId="3" applyNumberFormat="1" applyFont="1" applyBorder="1">
      <alignment vertical="center"/>
    </xf>
    <xf numFmtId="0" fontId="21" fillId="0" borderId="26" xfId="0" applyFont="1" applyBorder="1" applyAlignment="1">
      <alignment horizontal="center" vertical="center"/>
    </xf>
    <xf numFmtId="3" fontId="21" fillId="0" borderId="17" xfId="0" applyNumberFormat="1" applyFont="1" applyBorder="1" applyAlignment="1">
      <alignment horizontal="right" vertical="center"/>
    </xf>
    <xf numFmtId="0" fontId="21" fillId="0" borderId="20" xfId="0" applyFont="1" applyBorder="1" applyAlignment="1">
      <alignment horizontal="left" vertical="center"/>
    </xf>
    <xf numFmtId="43" fontId="21" fillId="0" borderId="28" xfId="1" applyNumberFormat="1" applyFont="1" applyBorder="1">
      <alignment vertical="center"/>
    </xf>
    <xf numFmtId="3" fontId="21" fillId="0" borderId="28" xfId="1" applyNumberFormat="1" applyFont="1" applyBorder="1" applyAlignment="1">
      <alignment vertical="center" wrapText="1"/>
    </xf>
    <xf numFmtId="0" fontId="22" fillId="0" borderId="25" xfId="0" applyFont="1" applyBorder="1">
      <alignment vertical="center"/>
    </xf>
    <xf numFmtId="0" fontId="21" fillId="0" borderId="27" xfId="0" applyFont="1" applyBorder="1" applyAlignment="1">
      <alignment horizontal="center" vertical="center"/>
    </xf>
    <xf numFmtId="43" fontId="21" fillId="0" borderId="29" xfId="1" applyNumberFormat="1" applyFont="1" applyBorder="1">
      <alignment vertical="center"/>
    </xf>
    <xf numFmtId="0" fontId="21" fillId="0" borderId="24" xfId="0" applyFont="1" applyBorder="1">
      <alignment vertical="center"/>
    </xf>
    <xf numFmtId="3" fontId="21" fillId="0" borderId="22" xfId="0" applyNumberFormat="1" applyFont="1" applyBorder="1">
      <alignment vertical="center"/>
    </xf>
    <xf numFmtId="0" fontId="21" fillId="0" borderId="22" xfId="0" applyFont="1" applyBorder="1">
      <alignment vertical="center"/>
    </xf>
    <xf numFmtId="3" fontId="21" fillId="0" borderId="26" xfId="0" applyNumberFormat="1" applyFont="1" applyBorder="1">
      <alignment vertical="center"/>
    </xf>
    <xf numFmtId="176" fontId="27" fillId="0" borderId="4" xfId="3" applyNumberFormat="1" applyFont="1" applyBorder="1">
      <alignment vertical="center"/>
    </xf>
    <xf numFmtId="176" fontId="21" fillId="0" borderId="4" xfId="3" applyNumberFormat="1" applyFont="1" applyBorder="1">
      <alignment vertical="center"/>
    </xf>
    <xf numFmtId="176" fontId="21" fillId="0" borderId="28" xfId="1" applyNumberFormat="1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26" xfId="0" applyFont="1" applyBorder="1">
      <alignment vertical="center"/>
    </xf>
    <xf numFmtId="0" fontId="21" fillId="0" borderId="32" xfId="0" applyFont="1" applyBorder="1">
      <alignment vertical="center"/>
    </xf>
    <xf numFmtId="3" fontId="21" fillId="0" borderId="28" xfId="0" applyNumberFormat="1" applyFont="1" applyBorder="1">
      <alignment vertical="center"/>
    </xf>
    <xf numFmtId="0" fontId="22" fillId="0" borderId="17" xfId="0" applyFont="1" applyBorder="1">
      <alignment vertical="center"/>
    </xf>
    <xf numFmtId="0" fontId="21" fillId="0" borderId="9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41" fontId="23" fillId="0" borderId="38" xfId="1" applyFont="1" applyBorder="1">
      <alignment vertical="center"/>
    </xf>
    <xf numFmtId="0" fontId="22" fillId="0" borderId="38" xfId="0" applyFont="1" applyBorder="1">
      <alignment vertical="center"/>
    </xf>
    <xf numFmtId="0" fontId="21" fillId="0" borderId="34" xfId="0" applyFont="1" applyBorder="1" applyAlignment="1">
      <alignment horizontal="left" vertical="center"/>
    </xf>
    <xf numFmtId="3" fontId="27" fillId="0" borderId="35" xfId="1" applyNumberFormat="1" applyFont="1" applyBorder="1">
      <alignment vertical="center"/>
    </xf>
    <xf numFmtId="0" fontId="21" fillId="0" borderId="20" xfId="0" applyFont="1" applyBorder="1" applyAlignment="1">
      <alignment horizontal="center" vertical="center" wrapText="1" shrinkToFit="1"/>
    </xf>
    <xf numFmtId="3" fontId="21" fillId="0" borderId="39" xfId="1" applyNumberFormat="1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1" applyNumberFormat="1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94" xfId="0" applyFont="1" applyBorder="1" applyAlignment="1">
      <alignment horizontal="left" vertical="center"/>
    </xf>
    <xf numFmtId="43" fontId="21" fillId="0" borderId="94" xfId="3" applyNumberFormat="1" applyFont="1" applyBorder="1">
      <alignment vertical="center"/>
    </xf>
    <xf numFmtId="0" fontId="21" fillId="0" borderId="41" xfId="0" applyFont="1" applyBorder="1">
      <alignment vertical="center"/>
    </xf>
    <xf numFmtId="0" fontId="21" fillId="0" borderId="43" xfId="0" applyFont="1" applyBorder="1">
      <alignment vertical="center"/>
    </xf>
    <xf numFmtId="43" fontId="21" fillId="0" borderId="41" xfId="3" applyNumberFormat="1" applyFont="1" applyBorder="1">
      <alignment vertical="center"/>
    </xf>
    <xf numFmtId="41" fontId="21" fillId="0" borderId="51" xfId="1" applyFont="1" applyBorder="1">
      <alignment vertical="center"/>
    </xf>
    <xf numFmtId="3" fontId="9" fillId="0" borderId="98" xfId="0" applyNumberFormat="1" applyFont="1" applyBorder="1" applyAlignment="1">
      <alignment horizontal="right" vertical="center" shrinkToFit="1"/>
    </xf>
    <xf numFmtId="3" fontId="9" fillId="0" borderId="99" xfId="0" applyNumberFormat="1" applyFont="1" applyBorder="1" applyAlignment="1">
      <alignment horizontal="right" vertical="center" shrinkToFit="1"/>
    </xf>
    <xf numFmtId="0" fontId="21" fillId="0" borderId="68" xfId="0" applyFont="1" applyBorder="1">
      <alignment vertical="center"/>
    </xf>
    <xf numFmtId="3" fontId="21" fillId="0" borderId="40" xfId="0" applyNumberFormat="1" applyFont="1" applyBorder="1">
      <alignment vertical="center"/>
    </xf>
    <xf numFmtId="3" fontId="21" fillId="0" borderId="40" xfId="1" applyNumberFormat="1" applyFont="1" applyBorder="1">
      <alignment vertical="center"/>
    </xf>
    <xf numFmtId="43" fontId="21" fillId="0" borderId="64" xfId="3" applyNumberFormat="1" applyFont="1" applyBorder="1">
      <alignment vertical="center"/>
    </xf>
    <xf numFmtId="3" fontId="21" fillId="0" borderId="64" xfId="1" applyNumberFormat="1" applyFont="1" applyBorder="1">
      <alignment vertical="center"/>
    </xf>
    <xf numFmtId="3" fontId="21" fillId="0" borderId="44" xfId="1" applyNumberFormat="1" applyFont="1" applyBorder="1">
      <alignment vertical="center"/>
    </xf>
    <xf numFmtId="0" fontId="21" fillId="0" borderId="44" xfId="0" applyFont="1" applyBorder="1" applyAlignment="1">
      <alignment vertical="center" shrinkToFit="1"/>
    </xf>
    <xf numFmtId="41" fontId="21" fillId="0" borderId="100" xfId="1" applyFont="1" applyBorder="1">
      <alignment vertical="center"/>
    </xf>
    <xf numFmtId="0" fontId="21" fillId="0" borderId="0" xfId="0" applyFont="1" applyAlignment="1">
      <alignment vertical="center" shrinkToFit="1"/>
    </xf>
    <xf numFmtId="3" fontId="27" fillId="0" borderId="12" xfId="0" applyNumberFormat="1" applyFont="1" applyBorder="1">
      <alignment vertical="center"/>
    </xf>
    <xf numFmtId="3" fontId="27" fillId="0" borderId="12" xfId="1" applyNumberFormat="1" applyFont="1" applyBorder="1">
      <alignment vertical="center"/>
    </xf>
    <xf numFmtId="43" fontId="27" fillId="0" borderId="65" xfId="3" applyNumberFormat="1" applyFont="1" applyBorder="1">
      <alignment vertical="center"/>
    </xf>
    <xf numFmtId="3" fontId="27" fillId="0" borderId="65" xfId="1" applyNumberFormat="1" applyFont="1" applyBorder="1">
      <alignment vertical="center"/>
    </xf>
    <xf numFmtId="3" fontId="27" fillId="0" borderId="66" xfId="1" applyNumberFormat="1" applyFont="1" applyBorder="1">
      <alignment vertical="center"/>
    </xf>
    <xf numFmtId="0" fontId="21" fillId="0" borderId="66" xfId="0" applyFont="1" applyBorder="1" applyAlignment="1">
      <alignment vertical="center" shrinkToFit="1"/>
    </xf>
    <xf numFmtId="41" fontId="21" fillId="0" borderId="67" xfId="1" applyFont="1" applyBorder="1">
      <alignment vertical="center"/>
    </xf>
    <xf numFmtId="3" fontId="9" fillId="0" borderId="0" xfId="0" applyNumberFormat="1" applyFont="1" applyAlignment="1">
      <alignment horizontal="right" vertical="center" shrinkToFit="1"/>
    </xf>
    <xf numFmtId="0" fontId="15" fillId="0" borderId="6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66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1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56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7" fillId="0" borderId="49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1" fillId="0" borderId="51" xfId="0" applyFont="1" applyBorder="1">
      <alignment vertical="center"/>
    </xf>
    <xf numFmtId="0" fontId="27" fillId="0" borderId="5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1" fillId="0" borderId="54" xfId="0" applyFont="1" applyBorder="1">
      <alignment vertical="center"/>
    </xf>
    <xf numFmtId="0" fontId="21" fillId="0" borderId="58" xfId="0" applyFont="1" applyBorder="1" applyAlignment="1">
      <alignment horizontal="right" vertical="center"/>
    </xf>
    <xf numFmtId="0" fontId="22" fillId="0" borderId="20" xfId="0" applyFont="1" applyBorder="1">
      <alignment vertical="center"/>
    </xf>
    <xf numFmtId="0" fontId="22" fillId="0" borderId="39" xfId="0" applyFont="1" applyBorder="1">
      <alignment vertical="center"/>
    </xf>
    <xf numFmtId="0" fontId="27" fillId="0" borderId="56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8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/>
    </xf>
    <xf numFmtId="0" fontId="21" fillId="0" borderId="95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2" fillId="0" borderId="51" xfId="0" applyFont="1" applyBorder="1">
      <alignment vertical="center"/>
    </xf>
    <xf numFmtId="0" fontId="22" fillId="0" borderId="54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37" xfId="0" applyFont="1" applyBorder="1">
      <alignment vertical="center"/>
    </xf>
    <xf numFmtId="3" fontId="9" fillId="0" borderId="4" xfId="0" applyNumberFormat="1" applyFont="1" applyBorder="1" applyAlignment="1">
      <alignment horizontal="left" vertical="center" shrinkToFit="1"/>
    </xf>
    <xf numFmtId="3" fontId="9" fillId="0" borderId="23" xfId="0" applyNumberFormat="1" applyFont="1" applyBorder="1" applyAlignment="1">
      <alignment horizontal="left" vertical="center" shrinkToFit="1"/>
    </xf>
    <xf numFmtId="3" fontId="9" fillId="0" borderId="79" xfId="0" applyNumberFormat="1" applyFont="1" applyBorder="1" applyAlignment="1">
      <alignment horizontal="left"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3" fontId="9" fillId="0" borderId="71" xfId="0" applyNumberFormat="1" applyFont="1" applyBorder="1" applyAlignment="1">
      <alignment horizontal="left" vertical="center" shrinkToFit="1"/>
    </xf>
    <xf numFmtId="3" fontId="9" fillId="0" borderId="72" xfId="0" applyNumberFormat="1" applyFont="1" applyBorder="1" applyAlignment="1">
      <alignment horizontal="left" vertical="center" shrinkToFit="1"/>
    </xf>
    <xf numFmtId="3" fontId="9" fillId="0" borderId="83" xfId="0" applyNumberFormat="1" applyFont="1" applyBorder="1" applyAlignment="1">
      <alignment horizontal="left" vertical="center" shrinkToFit="1"/>
    </xf>
    <xf numFmtId="0" fontId="9" fillId="0" borderId="85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left" vertical="center" shrinkToFit="1"/>
    </xf>
    <xf numFmtId="0" fontId="9" fillId="0" borderId="72" xfId="0" applyFont="1" applyBorder="1" applyAlignment="1">
      <alignment horizontal="left" vertical="center" shrinkToFit="1"/>
    </xf>
    <xf numFmtId="0" fontId="9" fillId="0" borderId="8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79" xfId="0" applyFont="1" applyBorder="1" applyAlignment="1">
      <alignment horizontal="left" vertical="center" shrinkToFit="1"/>
    </xf>
    <xf numFmtId="0" fontId="9" fillId="0" borderId="9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91" xfId="0" applyFont="1" applyBorder="1" applyAlignment="1">
      <alignment horizontal="right" vertical="center"/>
    </xf>
    <xf numFmtId="0" fontId="8" fillId="0" borderId="91" xfId="0" applyFont="1" applyBorder="1" applyAlignment="1">
      <alignment horizontal="right" vertical="center"/>
    </xf>
    <xf numFmtId="0" fontId="8" fillId="0" borderId="74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left" vertical="center"/>
    </xf>
    <xf numFmtId="3" fontId="9" fillId="0" borderId="23" xfId="0" applyNumberFormat="1" applyFont="1" applyBorder="1" applyAlignment="1">
      <alignment horizontal="left" vertical="center"/>
    </xf>
    <xf numFmtId="3" fontId="9" fillId="0" borderId="79" xfId="0" applyNumberFormat="1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3" fontId="9" fillId="0" borderId="71" xfId="0" applyNumberFormat="1" applyFont="1" applyBorder="1" applyAlignment="1">
      <alignment horizontal="left" vertical="center"/>
    </xf>
    <xf numFmtId="3" fontId="9" fillId="0" borderId="72" xfId="0" applyNumberFormat="1" applyFont="1" applyBorder="1" applyAlignment="1">
      <alignment horizontal="left" vertical="center"/>
    </xf>
    <xf numFmtId="3" fontId="9" fillId="0" borderId="83" xfId="0" applyNumberFormat="1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</cellXfs>
  <cellStyles count="4">
    <cellStyle name="백분율" xfId="3" builtinId="5"/>
    <cellStyle name="쉼표 [0]" xfId="1" builtinId="6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view="pageBreakPreview" zoomScale="75" zoomScaleSheetLayoutView="75" workbookViewId="0">
      <selection activeCell="A7" sqref="A7"/>
    </sheetView>
  </sheetViews>
  <sheetFormatPr defaultRowHeight="13.5" x14ac:dyDescent="0.15"/>
  <cols>
    <col min="1" max="1" width="121.44140625" customWidth="1"/>
  </cols>
  <sheetData>
    <row r="1" spans="1:1" ht="84.75" customHeight="1" x14ac:dyDescent="0.15">
      <c r="A1" s="1"/>
    </row>
    <row r="2" spans="1:1" ht="30" customHeight="1" x14ac:dyDescent="0.15">
      <c r="A2" s="34" t="s">
        <v>190</v>
      </c>
    </row>
    <row r="3" spans="1:1" ht="30" customHeight="1" x14ac:dyDescent="0.4">
      <c r="A3" s="35" t="s">
        <v>240</v>
      </c>
    </row>
    <row r="4" spans="1:1" ht="30" customHeight="1" x14ac:dyDescent="0.15">
      <c r="A4" s="2"/>
    </row>
    <row r="5" spans="1:1" ht="30" customHeight="1" x14ac:dyDescent="0.15">
      <c r="A5" s="2"/>
    </row>
    <row r="6" spans="1:1" ht="231" customHeight="1" x14ac:dyDescent="0.3">
      <c r="A6" s="11" t="s">
        <v>294</v>
      </c>
    </row>
    <row r="7" spans="1:1" ht="217.5" customHeight="1" x14ac:dyDescent="0.15">
      <c r="A7" s="2" t="s">
        <v>293</v>
      </c>
    </row>
    <row r="8" spans="1:1" ht="30" customHeight="1" x14ac:dyDescent="0.15">
      <c r="A8" s="3" t="s">
        <v>87</v>
      </c>
    </row>
    <row r="9" spans="1:1" ht="30" customHeight="1" x14ac:dyDescent="0.15">
      <c r="A9" s="4" t="s">
        <v>178</v>
      </c>
    </row>
    <row r="10" spans="1:1" x14ac:dyDescent="0.15">
      <c r="A10" s="5"/>
    </row>
    <row r="11" spans="1:1" x14ac:dyDescent="0.15">
      <c r="A11" s="5"/>
    </row>
    <row r="12" spans="1:1" x14ac:dyDescent="0.15">
      <c r="A12" s="5"/>
    </row>
    <row r="13" spans="1:1" x14ac:dyDescent="0.15">
      <c r="A13" s="5"/>
    </row>
    <row r="14" spans="1:1" x14ac:dyDescent="0.15">
      <c r="A14" s="5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view="pageBreakPreview" zoomScaleNormal="100" zoomScaleSheetLayoutView="100" workbookViewId="0">
      <selection activeCell="A6" sqref="A6"/>
    </sheetView>
  </sheetViews>
  <sheetFormatPr defaultRowHeight="13.5" x14ac:dyDescent="0.15"/>
  <cols>
    <col min="1" max="1" width="76" customWidth="1"/>
  </cols>
  <sheetData>
    <row r="1" spans="1:1" ht="30" customHeight="1" x14ac:dyDescent="0.3">
      <c r="A1" s="36" t="s">
        <v>72</v>
      </c>
    </row>
    <row r="2" spans="1:1" ht="30" customHeight="1" x14ac:dyDescent="0.15">
      <c r="A2" s="37"/>
    </row>
    <row r="3" spans="1:1" ht="42.75" customHeight="1" x14ac:dyDescent="0.15">
      <c r="A3" s="38" t="s">
        <v>241</v>
      </c>
    </row>
    <row r="4" spans="1:1" ht="30" customHeight="1" x14ac:dyDescent="0.15">
      <c r="A4" s="38"/>
    </row>
    <row r="5" spans="1:1" ht="30" customHeight="1" x14ac:dyDescent="0.15">
      <c r="A5" s="38" t="s">
        <v>292</v>
      </c>
    </row>
    <row r="6" spans="1:1" ht="30" customHeight="1" x14ac:dyDescent="0.15">
      <c r="A6" s="38"/>
    </row>
    <row r="7" spans="1:1" ht="30" customHeight="1" x14ac:dyDescent="0.15">
      <c r="A7" s="38" t="s">
        <v>0</v>
      </c>
    </row>
    <row r="8" spans="1:1" ht="30" customHeight="1" x14ac:dyDescent="0.15">
      <c r="A8" s="38"/>
    </row>
    <row r="9" spans="1:1" ht="30" customHeight="1" x14ac:dyDescent="0.15">
      <c r="A9" s="38" t="s">
        <v>145</v>
      </c>
    </row>
    <row r="10" spans="1:1" ht="30" customHeight="1" x14ac:dyDescent="0.15">
      <c r="A10" s="38"/>
    </row>
    <row r="11" spans="1:1" ht="30" customHeight="1" x14ac:dyDescent="0.15">
      <c r="A11" s="38" t="s">
        <v>146</v>
      </c>
    </row>
    <row r="12" spans="1:1" ht="30" customHeight="1" x14ac:dyDescent="0.15">
      <c r="A12" s="38"/>
    </row>
    <row r="13" spans="1:1" ht="30" customHeight="1" x14ac:dyDescent="0.15">
      <c r="A13" s="38" t="s">
        <v>179</v>
      </c>
    </row>
    <row r="14" spans="1:1" ht="30" customHeight="1" x14ac:dyDescent="0.15">
      <c r="A14" s="38" t="s">
        <v>180</v>
      </c>
    </row>
    <row r="15" spans="1:1" ht="30" customHeight="1" x14ac:dyDescent="0.15">
      <c r="A15" s="38"/>
    </row>
    <row r="16" spans="1:1" ht="30" customHeight="1" x14ac:dyDescent="0.15">
      <c r="A16" s="38" t="s">
        <v>181</v>
      </c>
    </row>
    <row r="17" spans="1:1" ht="30" customHeight="1" x14ac:dyDescent="0.15">
      <c r="A17" s="37" t="s">
        <v>182</v>
      </c>
    </row>
    <row r="18" spans="1:1" ht="14.25" x14ac:dyDescent="0.15">
      <c r="A18" s="28"/>
    </row>
    <row r="19" spans="1:1" ht="14.25" x14ac:dyDescent="0.15">
      <c r="A19" s="29"/>
    </row>
    <row r="20" spans="1:1" ht="20.25" x14ac:dyDescent="0.25">
      <c r="A20" s="30"/>
    </row>
  </sheetData>
  <phoneticPr fontId="19" type="noConversion"/>
  <pageMargins left="1.1023622047244095" right="0.70866141732283472" top="0.74803149606299213" bottom="0.74803149606299213" header="0.31496062992125984" footer="0.31496062992125984"/>
  <pageSetup paperSize="9" scale="85" firstPageNumber="183" orientation="portrait" useFirstPageNumber="1" r:id="rId1"/>
  <headerFooter>
    <oddFooter>&amp;R참좋은재가노인돌봄센터(2022.09.05)</oddFooter>
  </headerFooter>
  <rowBreaks count="1" manualBreakCount="1">
    <brk id="19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view="pageBreakPreview" zoomScaleNormal="100" zoomScaleSheetLayoutView="100" workbookViewId="0">
      <selection activeCell="C18" sqref="C18"/>
    </sheetView>
  </sheetViews>
  <sheetFormatPr defaultRowHeight="13.5" x14ac:dyDescent="0.15"/>
  <cols>
    <col min="1" max="1" width="14.88671875" style="10" customWidth="1"/>
    <col min="2" max="2" width="15.88671875" style="10" customWidth="1"/>
    <col min="3" max="5" width="13.77734375" style="10" customWidth="1"/>
  </cols>
  <sheetData>
    <row r="1" spans="1:5" ht="39" customHeight="1" x14ac:dyDescent="0.15">
      <c r="A1" s="304" t="s">
        <v>242</v>
      </c>
      <c r="B1" s="305"/>
      <c r="C1" s="305"/>
      <c r="D1" s="305"/>
      <c r="E1" s="306"/>
    </row>
    <row r="2" spans="1:5" ht="20.25" customHeight="1" x14ac:dyDescent="0.15">
      <c r="A2" s="55"/>
      <c r="B2" s="56"/>
      <c r="C2" s="56"/>
      <c r="D2" s="56"/>
      <c r="E2" s="57" t="s">
        <v>114</v>
      </c>
    </row>
    <row r="3" spans="1:5" ht="21" customHeight="1" x14ac:dyDescent="0.15">
      <c r="A3" s="307" t="s">
        <v>95</v>
      </c>
      <c r="B3" s="308"/>
      <c r="C3" s="309"/>
      <c r="D3" s="309"/>
      <c r="E3" s="310"/>
    </row>
    <row r="4" spans="1:5" ht="21" customHeight="1" thickBot="1" x14ac:dyDescent="0.2">
      <c r="A4" s="12" t="s">
        <v>27</v>
      </c>
      <c r="B4" s="44" t="s">
        <v>21</v>
      </c>
      <c r="C4" s="39" t="s">
        <v>213</v>
      </c>
      <c r="D4" s="46" t="s">
        <v>244</v>
      </c>
      <c r="E4" s="45" t="s">
        <v>73</v>
      </c>
    </row>
    <row r="5" spans="1:5" ht="21" customHeight="1" thickTop="1" x14ac:dyDescent="0.15">
      <c r="A5" s="311" t="s">
        <v>75</v>
      </c>
      <c r="B5" s="312"/>
      <c r="C5" s="13">
        <f>C6+C7+C8+C9+C10</f>
        <v>381639000</v>
      </c>
      <c r="D5" s="13">
        <f>D6+D7+D8+D9+D10</f>
        <v>396821000</v>
      </c>
      <c r="E5" s="25">
        <f t="shared" ref="E5:E10" si="0">D5-C5</f>
        <v>15182000</v>
      </c>
    </row>
    <row r="6" spans="1:5" ht="21" customHeight="1" x14ac:dyDescent="0.15">
      <c r="A6" s="31" t="s">
        <v>32</v>
      </c>
      <c r="B6" s="14" t="s">
        <v>32</v>
      </c>
      <c r="C6" s="15">
        <f>세입예산!D6</f>
        <v>299969300</v>
      </c>
      <c r="D6" s="15">
        <f>세입예산!E6</f>
        <v>299969300</v>
      </c>
      <c r="E6" s="16">
        <f t="shared" si="0"/>
        <v>0</v>
      </c>
    </row>
    <row r="7" spans="1:5" ht="21" customHeight="1" x14ac:dyDescent="0.15">
      <c r="A7" s="17" t="s">
        <v>34</v>
      </c>
      <c r="B7" s="14" t="s">
        <v>34</v>
      </c>
      <c r="C7" s="15">
        <f>세입예산!D14</f>
        <v>6980000</v>
      </c>
      <c r="D7" s="15">
        <f>세입예산!E14</f>
        <v>13389800</v>
      </c>
      <c r="E7" s="16">
        <f t="shared" si="0"/>
        <v>6409800</v>
      </c>
    </row>
    <row r="8" spans="1:5" ht="21" customHeight="1" x14ac:dyDescent="0.15">
      <c r="A8" s="17" t="s">
        <v>61</v>
      </c>
      <c r="B8" s="14" t="s">
        <v>61</v>
      </c>
      <c r="C8" s="20">
        <f>세입예산!D25</f>
        <v>50000000</v>
      </c>
      <c r="D8" s="20">
        <f>세입예산!E25</f>
        <v>40000000</v>
      </c>
      <c r="E8" s="16">
        <f>D8-C8</f>
        <v>-10000000</v>
      </c>
    </row>
    <row r="9" spans="1:5" ht="21" customHeight="1" x14ac:dyDescent="0.15">
      <c r="A9" s="18" t="s">
        <v>91</v>
      </c>
      <c r="B9" s="19" t="s">
        <v>91</v>
      </c>
      <c r="C9" s="20">
        <f>세입예산!D28</f>
        <v>16975151</v>
      </c>
      <c r="D9" s="20">
        <f>세입예산!E28</f>
        <v>17068661</v>
      </c>
      <c r="E9" s="16">
        <f t="shared" si="0"/>
        <v>93510</v>
      </c>
    </row>
    <row r="10" spans="1:5" ht="21" customHeight="1" x14ac:dyDescent="0.15">
      <c r="A10" s="21" t="s">
        <v>85</v>
      </c>
      <c r="B10" s="22" t="s">
        <v>92</v>
      </c>
      <c r="C10" s="23">
        <f>세입예산!D35</f>
        <v>7714549</v>
      </c>
      <c r="D10" s="23">
        <f>세입예산!E35</f>
        <v>26393239</v>
      </c>
      <c r="E10" s="24">
        <f t="shared" si="0"/>
        <v>18678690</v>
      </c>
    </row>
    <row r="11" spans="1:5" ht="21" customHeight="1" x14ac:dyDescent="0.15">
      <c r="A11" s="58"/>
      <c r="B11" s="6"/>
      <c r="C11" s="7"/>
      <c r="D11" s="8"/>
      <c r="E11" s="59"/>
    </row>
    <row r="12" spans="1:5" ht="21" customHeight="1" x14ac:dyDescent="0.15">
      <c r="A12" s="60"/>
      <c r="B12" s="61"/>
      <c r="C12" s="61"/>
      <c r="D12" s="61"/>
      <c r="E12" s="57" t="s">
        <v>84</v>
      </c>
    </row>
    <row r="13" spans="1:5" ht="21" customHeight="1" x14ac:dyDescent="0.15">
      <c r="A13" s="307" t="s">
        <v>93</v>
      </c>
      <c r="B13" s="308"/>
      <c r="C13" s="309"/>
      <c r="D13" s="309"/>
      <c r="E13" s="310"/>
    </row>
    <row r="14" spans="1:5" ht="21" customHeight="1" thickBot="1" x14ac:dyDescent="0.2">
      <c r="A14" s="12" t="s">
        <v>27</v>
      </c>
      <c r="B14" s="44" t="s">
        <v>21</v>
      </c>
      <c r="C14" s="39" t="s">
        <v>225</v>
      </c>
      <c r="D14" s="46" t="s">
        <v>243</v>
      </c>
      <c r="E14" s="45" t="s">
        <v>73</v>
      </c>
    </row>
    <row r="15" spans="1:5" ht="21" customHeight="1" thickTop="1" x14ac:dyDescent="0.15">
      <c r="A15" s="311" t="s">
        <v>74</v>
      </c>
      <c r="B15" s="312"/>
      <c r="C15" s="13">
        <f>SUM(C16:C22)</f>
        <v>381639000</v>
      </c>
      <c r="D15" s="13">
        <f>SUM(D16:D22)</f>
        <v>396821000</v>
      </c>
      <c r="E15" s="25">
        <f t="shared" ref="E15:E22" si="1">D15-C15</f>
        <v>15182000</v>
      </c>
    </row>
    <row r="16" spans="1:5" ht="21" customHeight="1" x14ac:dyDescent="0.15">
      <c r="A16" s="313" t="s">
        <v>15</v>
      </c>
      <c r="B16" s="26" t="s">
        <v>104</v>
      </c>
      <c r="C16" s="27">
        <f>세출예산!D7</f>
        <v>250369300</v>
      </c>
      <c r="D16" s="27">
        <f>세출예산!E7</f>
        <v>250369300</v>
      </c>
      <c r="E16" s="42">
        <f t="shared" si="1"/>
        <v>0</v>
      </c>
    </row>
    <row r="17" spans="1:5" ht="21" customHeight="1" x14ac:dyDescent="0.15">
      <c r="A17" s="313"/>
      <c r="B17" s="26" t="s">
        <v>103</v>
      </c>
      <c r="C17" s="27">
        <f>세출예산!D55</f>
        <v>2710000</v>
      </c>
      <c r="D17" s="27">
        <f>세출예산!E55</f>
        <v>2710000</v>
      </c>
      <c r="E17" s="42">
        <f t="shared" si="1"/>
        <v>0</v>
      </c>
    </row>
    <row r="18" spans="1:5" ht="21" customHeight="1" x14ac:dyDescent="0.15">
      <c r="A18" s="313"/>
      <c r="B18" s="19" t="s">
        <v>112</v>
      </c>
      <c r="C18" s="27">
        <f>세출예산!D67</f>
        <v>41640000</v>
      </c>
      <c r="D18" s="27">
        <f>세출예산!E67</f>
        <v>40720000</v>
      </c>
      <c r="E18" s="42">
        <f t="shared" si="1"/>
        <v>-920000</v>
      </c>
    </row>
    <row r="19" spans="1:5" ht="21" customHeight="1" x14ac:dyDescent="0.15">
      <c r="A19" s="17" t="s">
        <v>107</v>
      </c>
      <c r="B19" s="26" t="s">
        <v>105</v>
      </c>
      <c r="C19" s="27">
        <f>세출예산!D100</f>
        <v>6400000</v>
      </c>
      <c r="D19" s="27">
        <f>세출예산!E100</f>
        <v>6710723</v>
      </c>
      <c r="E19" s="42">
        <f t="shared" si="1"/>
        <v>310723</v>
      </c>
    </row>
    <row r="20" spans="1:5" ht="21" customHeight="1" x14ac:dyDescent="0.15">
      <c r="A20" s="31" t="s">
        <v>13</v>
      </c>
      <c r="B20" s="14" t="s">
        <v>102</v>
      </c>
      <c r="C20" s="32">
        <f>세출예산!D106</f>
        <v>49357000</v>
      </c>
      <c r="D20" s="32">
        <f>세출예산!E106</f>
        <v>56861420</v>
      </c>
      <c r="E20" s="42">
        <f t="shared" si="1"/>
        <v>7504420</v>
      </c>
    </row>
    <row r="21" spans="1:5" ht="21" customHeight="1" x14ac:dyDescent="0.15">
      <c r="A21" s="17" t="s">
        <v>106</v>
      </c>
      <c r="B21" s="49" t="s">
        <v>106</v>
      </c>
      <c r="C21" s="40">
        <f>세출예산!D160</f>
        <v>10000</v>
      </c>
      <c r="D21" s="40">
        <f>세출예산!E160</f>
        <v>10000</v>
      </c>
      <c r="E21" s="42">
        <f t="shared" si="1"/>
        <v>0</v>
      </c>
    </row>
    <row r="22" spans="1:5" ht="21" customHeight="1" x14ac:dyDescent="0.15">
      <c r="A22" s="47" t="s">
        <v>80</v>
      </c>
      <c r="B22" s="48" t="s">
        <v>80</v>
      </c>
      <c r="C22" s="23">
        <f>세출예산!D163</f>
        <v>31152700</v>
      </c>
      <c r="D22" s="23">
        <f>세출예산!E164</f>
        <v>39439557</v>
      </c>
      <c r="E22" s="67">
        <f t="shared" si="1"/>
        <v>8286857</v>
      </c>
    </row>
    <row r="23" spans="1:5" x14ac:dyDescent="0.15">
      <c r="A23" s="9"/>
      <c r="B23" s="9"/>
    </row>
  </sheetData>
  <mergeCells count="6">
    <mergeCell ref="A1:E1"/>
    <mergeCell ref="A3:E3"/>
    <mergeCell ref="A5:B5"/>
    <mergeCell ref="A13:E13"/>
    <mergeCell ref="A16:A18"/>
    <mergeCell ref="A15:B15"/>
  </mergeCells>
  <phoneticPr fontId="19" type="noConversion"/>
  <pageMargins left="0.78740157480314965" right="0.74803149606299213" top="0.98425196850393704" bottom="0.98425196850393704" header="0.51181102362204722" footer="0.51181102362204722"/>
  <pageSetup paperSize="9" firstPageNumber="185" orientation="portrait" useFirstPageNumber="1" r:id="rId1"/>
  <headerFooter>
    <oddFooter>&amp;R&amp;"굴림,보통"&amp;9참좋은재가노인돌봄센터(2022.09.05)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9"/>
  <sheetViews>
    <sheetView showGridLines="0" view="pageBreakPreview" topLeftCell="D16" zoomScaleNormal="100" zoomScaleSheetLayoutView="100" workbookViewId="0">
      <selection activeCell="H41" sqref="H41"/>
    </sheetView>
  </sheetViews>
  <sheetFormatPr defaultRowHeight="13.5" x14ac:dyDescent="0.15"/>
  <cols>
    <col min="1" max="1" width="8.33203125" customWidth="1"/>
    <col min="2" max="2" width="9" customWidth="1"/>
    <col min="3" max="3" width="15.109375" customWidth="1"/>
    <col min="4" max="6" width="11.21875" customWidth="1"/>
    <col min="7" max="7" width="8.5546875" style="51" customWidth="1"/>
    <col min="8" max="8" width="19.77734375" customWidth="1"/>
    <col min="9" max="9" width="8.88671875" customWidth="1"/>
    <col min="10" max="10" width="3.44140625" customWidth="1"/>
    <col min="11" max="11" width="3.21875" customWidth="1"/>
    <col min="12" max="12" width="3.33203125" customWidth="1"/>
    <col min="13" max="13" width="3.5546875" customWidth="1"/>
    <col min="14" max="14" width="3" customWidth="1"/>
    <col min="15" max="15" width="3.33203125" customWidth="1"/>
    <col min="16" max="16" width="3.5546875" customWidth="1"/>
    <col min="17" max="17" width="11.21875" customWidth="1"/>
    <col min="18" max="18" width="19.88671875" customWidth="1"/>
    <col min="19" max="19" width="8.88671875" style="50"/>
    <col min="20" max="20" width="3.44140625" style="50" customWidth="1"/>
    <col min="21" max="21" width="8.88671875" style="50"/>
    <col min="22" max="22" width="9.5546875" style="50" bestFit="1" customWidth="1"/>
    <col min="23" max="23" width="8.88671875" style="50"/>
  </cols>
  <sheetData>
    <row r="1" spans="1:23" s="85" customFormat="1" ht="20.100000000000001" customHeight="1" x14ac:dyDescent="0.15">
      <c r="A1" s="334" t="s">
        <v>248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107"/>
      <c r="S1" s="96"/>
      <c r="T1" s="96"/>
      <c r="U1" s="96"/>
      <c r="V1" s="96"/>
      <c r="W1" s="96"/>
    </row>
    <row r="2" spans="1:23" s="85" customFormat="1" ht="20.100000000000001" customHeight="1" x14ac:dyDescent="0.15">
      <c r="A2" s="348" t="s">
        <v>94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50"/>
      <c r="S2" s="96"/>
      <c r="T2" s="96"/>
      <c r="U2" s="96"/>
      <c r="V2" s="96"/>
      <c r="W2" s="96"/>
    </row>
    <row r="3" spans="1:23" s="85" customFormat="1" ht="20.100000000000001" customHeight="1" x14ac:dyDescent="0.15">
      <c r="A3" s="336" t="s">
        <v>23</v>
      </c>
      <c r="B3" s="337"/>
      <c r="C3" s="338"/>
      <c r="D3" s="339" t="s">
        <v>246</v>
      </c>
      <c r="E3" s="339" t="s">
        <v>244</v>
      </c>
      <c r="F3" s="341" t="s">
        <v>73</v>
      </c>
      <c r="G3" s="341"/>
      <c r="H3" s="342" t="s">
        <v>33</v>
      </c>
      <c r="I3" s="343"/>
      <c r="J3" s="343"/>
      <c r="K3" s="343"/>
      <c r="L3" s="343"/>
      <c r="M3" s="343"/>
      <c r="N3" s="343"/>
      <c r="O3" s="343"/>
      <c r="P3" s="343"/>
      <c r="Q3" s="344"/>
      <c r="S3" s="96"/>
      <c r="T3" s="96"/>
      <c r="U3" s="96"/>
      <c r="V3" s="96"/>
      <c r="W3" s="96"/>
    </row>
    <row r="4" spans="1:23" s="85" customFormat="1" ht="20.100000000000001" customHeight="1" x14ac:dyDescent="0.15">
      <c r="A4" s="109" t="s">
        <v>14</v>
      </c>
      <c r="B4" s="110" t="s">
        <v>11</v>
      </c>
      <c r="C4" s="110" t="s">
        <v>30</v>
      </c>
      <c r="D4" s="340"/>
      <c r="E4" s="340"/>
      <c r="F4" s="110" t="s">
        <v>20</v>
      </c>
      <c r="G4" s="111" t="s">
        <v>25</v>
      </c>
      <c r="H4" s="345"/>
      <c r="I4" s="346"/>
      <c r="J4" s="346"/>
      <c r="K4" s="346"/>
      <c r="L4" s="346"/>
      <c r="M4" s="346"/>
      <c r="N4" s="346"/>
      <c r="O4" s="346"/>
      <c r="P4" s="346"/>
      <c r="Q4" s="347"/>
      <c r="S4" s="96"/>
      <c r="T4" s="96"/>
      <c r="U4" s="96"/>
      <c r="V4" s="96"/>
      <c r="W4" s="96"/>
    </row>
    <row r="5" spans="1:23" s="85" customFormat="1" ht="20.100000000000001" customHeight="1" x14ac:dyDescent="0.15">
      <c r="A5" s="329" t="s">
        <v>28</v>
      </c>
      <c r="B5" s="330"/>
      <c r="C5" s="331"/>
      <c r="D5" s="112">
        <f>SUM(D6,D14,D25,D28,D35)</f>
        <v>381639000</v>
      </c>
      <c r="E5" s="112">
        <f>E6+E14+E25+E28+E35</f>
        <v>396821000</v>
      </c>
      <c r="F5" s="112">
        <f>E5-D5</f>
        <v>15182000</v>
      </c>
      <c r="G5" s="113">
        <f>E5/D5*100</f>
        <v>103.97810496306718</v>
      </c>
      <c r="H5" s="114"/>
      <c r="I5" s="115"/>
      <c r="J5" s="115"/>
      <c r="K5" s="115"/>
      <c r="L5" s="115"/>
      <c r="M5" s="115"/>
      <c r="N5" s="115"/>
      <c r="O5" s="115"/>
      <c r="P5" s="116"/>
      <c r="Q5" s="117"/>
      <c r="S5" s="96"/>
      <c r="T5" s="96"/>
      <c r="U5" s="96"/>
      <c r="V5" s="96"/>
      <c r="W5" s="96"/>
    </row>
    <row r="6" spans="1:23" s="85" customFormat="1" ht="20.100000000000001" customHeight="1" x14ac:dyDescent="0.15">
      <c r="A6" s="332" t="s">
        <v>32</v>
      </c>
      <c r="B6" s="324"/>
      <c r="C6" s="323"/>
      <c r="D6" s="118">
        <f>D7</f>
        <v>299969300</v>
      </c>
      <c r="E6" s="118">
        <f>E7</f>
        <v>299969300</v>
      </c>
      <c r="F6" s="118">
        <f>E6-D6</f>
        <v>0</v>
      </c>
      <c r="G6" s="119">
        <f>E6/D6*100</f>
        <v>100</v>
      </c>
      <c r="H6" s="120"/>
      <c r="I6" s="121" t="s">
        <v>119</v>
      </c>
      <c r="J6" s="121"/>
      <c r="K6" s="121"/>
      <c r="L6" s="121"/>
      <c r="M6" s="121"/>
      <c r="N6" s="121"/>
      <c r="O6" s="121"/>
      <c r="P6" s="122"/>
      <c r="Q6" s="123"/>
      <c r="S6" s="96"/>
      <c r="T6" s="96"/>
      <c r="U6" s="96"/>
      <c r="V6" s="96"/>
      <c r="W6" s="96"/>
    </row>
    <row r="7" spans="1:23" s="85" customFormat="1" ht="20.100000000000001" customHeight="1" x14ac:dyDescent="0.15">
      <c r="A7" s="326"/>
      <c r="B7" s="333" t="s">
        <v>32</v>
      </c>
      <c r="C7" s="323"/>
      <c r="D7" s="125">
        <f>D8</f>
        <v>299969300</v>
      </c>
      <c r="E7" s="125">
        <f>E8</f>
        <v>299969300</v>
      </c>
      <c r="F7" s="125">
        <f>E7-D7</f>
        <v>0</v>
      </c>
      <c r="G7" s="126">
        <f>E7/D7*100</f>
        <v>100</v>
      </c>
      <c r="H7" s="120"/>
      <c r="I7" s="121"/>
      <c r="J7" s="121"/>
      <c r="K7" s="121"/>
      <c r="L7" s="121"/>
      <c r="M7" s="121"/>
      <c r="N7" s="121"/>
      <c r="O7" s="121"/>
      <c r="P7" s="122"/>
      <c r="Q7" s="123"/>
      <c r="S7" s="96"/>
      <c r="T7" s="96"/>
      <c r="U7" s="96"/>
      <c r="V7" s="96"/>
      <c r="W7" s="96"/>
    </row>
    <row r="8" spans="1:23" s="85" customFormat="1" ht="20.100000000000001" customHeight="1" x14ac:dyDescent="0.15">
      <c r="A8" s="326"/>
      <c r="B8" s="328"/>
      <c r="C8" s="128" t="s">
        <v>97</v>
      </c>
      <c r="D8" s="129">
        <v>299969300</v>
      </c>
      <c r="E8" s="129">
        <f>Q8</f>
        <v>299969300</v>
      </c>
      <c r="F8" s="130">
        <f>E8-D8</f>
        <v>0</v>
      </c>
      <c r="G8" s="131">
        <f>E8/D8*100</f>
        <v>100</v>
      </c>
      <c r="H8" s="132" t="s">
        <v>38</v>
      </c>
      <c r="I8" s="133"/>
      <c r="J8" s="133"/>
      <c r="K8" s="133"/>
      <c r="L8" s="133"/>
      <c r="M8" s="133"/>
      <c r="N8" s="133"/>
      <c r="O8" s="133"/>
      <c r="P8" s="134"/>
      <c r="Q8" s="135">
        <f>SUM(Q9:Q13)</f>
        <v>299969300</v>
      </c>
      <c r="S8" s="96"/>
      <c r="T8" s="96"/>
      <c r="U8" s="96"/>
      <c r="V8" s="96"/>
      <c r="W8" s="96"/>
    </row>
    <row r="9" spans="1:23" s="85" customFormat="1" ht="20.100000000000001" customHeight="1" x14ac:dyDescent="0.15">
      <c r="A9" s="326"/>
      <c r="B9" s="328"/>
      <c r="C9" s="128"/>
      <c r="D9" s="136"/>
      <c r="E9" s="79"/>
      <c r="F9" s="137"/>
      <c r="G9" s="138"/>
      <c r="H9" s="139" t="s">
        <v>37</v>
      </c>
      <c r="I9" s="140">
        <f>Q9/4</f>
        <v>62192325</v>
      </c>
      <c r="J9" s="140" t="s">
        <v>118</v>
      </c>
      <c r="K9" s="140" t="s">
        <v>147</v>
      </c>
      <c r="L9" s="140">
        <v>4</v>
      </c>
      <c r="M9" s="140" t="s">
        <v>116</v>
      </c>
      <c r="N9" s="140"/>
      <c r="O9" s="140"/>
      <c r="P9" s="295"/>
      <c r="Q9" s="141">
        <f>세출예산!E7-세출예산!Q45</f>
        <v>248769300</v>
      </c>
      <c r="R9" s="82"/>
      <c r="S9" s="96"/>
      <c r="T9" s="96"/>
      <c r="U9" s="96"/>
      <c r="V9" s="96"/>
      <c r="W9" s="96"/>
    </row>
    <row r="10" spans="1:23" s="85" customFormat="1" ht="20.100000000000001" customHeight="1" x14ac:dyDescent="0.15">
      <c r="A10" s="326"/>
      <c r="B10" s="328"/>
      <c r="C10" s="128"/>
      <c r="D10" s="136"/>
      <c r="E10" s="79"/>
      <c r="F10" s="137"/>
      <c r="G10" s="138"/>
      <c r="H10" s="139" t="s">
        <v>76</v>
      </c>
      <c r="I10" s="140">
        <v>12500000</v>
      </c>
      <c r="J10" s="140" t="s">
        <v>1</v>
      </c>
      <c r="K10" s="140" t="s">
        <v>147</v>
      </c>
      <c r="L10" s="140">
        <v>4</v>
      </c>
      <c r="M10" s="140" t="s">
        <v>10</v>
      </c>
      <c r="N10" s="140"/>
      <c r="O10" s="140"/>
      <c r="P10" s="295"/>
      <c r="Q10" s="141">
        <f>I10*L10</f>
        <v>50000000</v>
      </c>
      <c r="S10" s="96"/>
      <c r="T10" s="96"/>
      <c r="U10" s="96"/>
      <c r="V10" s="96"/>
      <c r="W10" s="96"/>
    </row>
    <row r="11" spans="1:23" s="85" customFormat="1" ht="20.100000000000001" customHeight="1" x14ac:dyDescent="0.15">
      <c r="A11" s="124"/>
      <c r="B11" s="142"/>
      <c r="C11" s="143"/>
      <c r="D11" s="136"/>
      <c r="E11" s="79"/>
      <c r="F11" s="137"/>
      <c r="G11" s="138"/>
      <c r="H11" s="139" t="s">
        <v>226</v>
      </c>
      <c r="I11" s="140">
        <v>250000</v>
      </c>
      <c r="J11" s="140" t="s">
        <v>118</v>
      </c>
      <c r="K11" s="140" t="s">
        <v>147</v>
      </c>
      <c r="L11" s="140">
        <v>3</v>
      </c>
      <c r="M11" s="140" t="s">
        <v>135</v>
      </c>
      <c r="N11" s="140"/>
      <c r="O11" s="140"/>
      <c r="P11" s="295"/>
      <c r="Q11" s="141">
        <f>I11*L11</f>
        <v>750000</v>
      </c>
      <c r="S11" s="96"/>
      <c r="T11" s="96"/>
      <c r="U11" s="96"/>
      <c r="V11" s="96"/>
      <c r="W11" s="96"/>
    </row>
    <row r="12" spans="1:23" s="85" customFormat="1" ht="20.100000000000001" customHeight="1" x14ac:dyDescent="0.15">
      <c r="A12" s="124"/>
      <c r="B12" s="142"/>
      <c r="C12" s="143"/>
      <c r="D12" s="136"/>
      <c r="E12" s="79"/>
      <c r="F12" s="137"/>
      <c r="G12" s="138"/>
      <c r="H12" s="139" t="s">
        <v>227</v>
      </c>
      <c r="I12" s="140">
        <v>200000</v>
      </c>
      <c r="J12" s="140" t="s">
        <v>118</v>
      </c>
      <c r="K12" s="140" t="s">
        <v>147</v>
      </c>
      <c r="L12" s="140">
        <v>2</v>
      </c>
      <c r="M12" s="140" t="s">
        <v>135</v>
      </c>
      <c r="N12" s="140"/>
      <c r="O12" s="140"/>
      <c r="P12" s="295"/>
      <c r="Q12" s="141">
        <f>I12*L12</f>
        <v>400000</v>
      </c>
      <c r="S12" s="96"/>
      <c r="T12" s="96"/>
      <c r="U12" s="96"/>
      <c r="V12" s="96"/>
      <c r="W12" s="96"/>
    </row>
    <row r="13" spans="1:23" s="85" customFormat="1" ht="20.100000000000001" customHeight="1" x14ac:dyDescent="0.15">
      <c r="A13" s="124"/>
      <c r="B13" s="142"/>
      <c r="C13" s="143"/>
      <c r="D13" s="136"/>
      <c r="E13" s="79"/>
      <c r="F13" s="137"/>
      <c r="G13" s="138"/>
      <c r="H13" s="144" t="s">
        <v>232</v>
      </c>
      <c r="I13" s="145">
        <v>10000</v>
      </c>
      <c r="J13" s="140" t="s">
        <v>118</v>
      </c>
      <c r="K13" s="140" t="s">
        <v>147</v>
      </c>
      <c r="L13" s="140">
        <v>5</v>
      </c>
      <c r="M13" s="140" t="s">
        <v>135</v>
      </c>
      <c r="N13" s="145"/>
      <c r="O13" s="145"/>
      <c r="P13" s="116"/>
      <c r="Q13" s="141">
        <f>I13*L13</f>
        <v>50000</v>
      </c>
      <c r="S13" s="96"/>
      <c r="T13" s="96"/>
      <c r="U13" s="96"/>
      <c r="V13" s="96"/>
      <c r="W13" s="96"/>
    </row>
    <row r="14" spans="1:23" s="85" customFormat="1" ht="20.100000000000001" customHeight="1" x14ac:dyDescent="0.15">
      <c r="A14" s="314" t="s">
        <v>34</v>
      </c>
      <c r="B14" s="321"/>
      <c r="C14" s="321"/>
      <c r="D14" s="146">
        <f>D15</f>
        <v>6980000</v>
      </c>
      <c r="E14" s="146">
        <f>E15</f>
        <v>13389800</v>
      </c>
      <c r="F14" s="118">
        <f>E14-D14</f>
        <v>6409800</v>
      </c>
      <c r="G14" s="119">
        <f>E14/D14*100</f>
        <v>191.83094555873924</v>
      </c>
      <c r="H14" s="144"/>
      <c r="I14" s="145"/>
      <c r="J14" s="121"/>
      <c r="K14" s="121"/>
      <c r="L14" s="121"/>
      <c r="M14" s="121"/>
      <c r="N14" s="145"/>
      <c r="O14" s="145"/>
      <c r="P14" s="116"/>
      <c r="Q14" s="123"/>
      <c r="S14" s="96"/>
      <c r="T14" s="96"/>
      <c r="U14" s="96"/>
      <c r="V14" s="96"/>
      <c r="W14" s="96"/>
    </row>
    <row r="15" spans="1:23" s="85" customFormat="1" ht="20.100000000000001" customHeight="1" x14ac:dyDescent="0.15">
      <c r="A15" s="325"/>
      <c r="B15" s="322" t="s">
        <v>34</v>
      </c>
      <c r="C15" s="323"/>
      <c r="D15" s="148">
        <f>D16+D23</f>
        <v>6980000</v>
      </c>
      <c r="E15" s="148">
        <f>E16+E23</f>
        <v>13389800</v>
      </c>
      <c r="F15" s="125">
        <f>E15-D15</f>
        <v>6409800</v>
      </c>
      <c r="G15" s="126">
        <f>E15/D15*100</f>
        <v>191.83094555873924</v>
      </c>
      <c r="H15" s="144"/>
      <c r="I15" s="145"/>
      <c r="J15" s="121"/>
      <c r="K15" s="121"/>
      <c r="L15" s="121"/>
      <c r="M15" s="121"/>
      <c r="N15" s="145"/>
      <c r="O15" s="145"/>
      <c r="P15" s="116"/>
      <c r="Q15" s="123"/>
      <c r="S15" s="96"/>
      <c r="T15" s="96"/>
      <c r="U15" s="96"/>
      <c r="V15" s="96"/>
      <c r="W15" s="96"/>
    </row>
    <row r="16" spans="1:23" s="85" customFormat="1" ht="20.100000000000001" customHeight="1" x14ac:dyDescent="0.15">
      <c r="A16" s="326"/>
      <c r="B16" s="327"/>
      <c r="C16" s="150" t="s">
        <v>36</v>
      </c>
      <c r="D16" s="129">
        <v>980000</v>
      </c>
      <c r="E16" s="129">
        <f>Q16</f>
        <v>7389800</v>
      </c>
      <c r="F16" s="130">
        <f>E16-D16</f>
        <v>6409800</v>
      </c>
      <c r="G16" s="151">
        <f>E16/D16*100</f>
        <v>754.0612244897959</v>
      </c>
      <c r="H16" s="132" t="s">
        <v>36</v>
      </c>
      <c r="I16" s="133"/>
      <c r="J16" s="133"/>
      <c r="K16" s="133"/>
      <c r="L16" s="133"/>
      <c r="M16" s="133"/>
      <c r="N16" s="133"/>
      <c r="O16" s="133"/>
      <c r="P16" s="134"/>
      <c r="Q16" s="135">
        <f>SUM(Q17:Q22)</f>
        <v>7389800</v>
      </c>
      <c r="R16" s="66"/>
      <c r="S16" s="96"/>
      <c r="T16" s="96"/>
      <c r="U16" s="96"/>
      <c r="V16" s="96"/>
      <c r="W16" s="96"/>
    </row>
    <row r="17" spans="1:23" s="85" customFormat="1" ht="20.100000000000001" customHeight="1" x14ac:dyDescent="0.15">
      <c r="A17" s="326"/>
      <c r="B17" s="328"/>
      <c r="C17" s="128"/>
      <c r="D17" s="136"/>
      <c r="E17" s="136"/>
      <c r="F17" s="137"/>
      <c r="G17" s="152"/>
      <c r="H17" s="139" t="s">
        <v>139</v>
      </c>
      <c r="I17" s="140">
        <v>0</v>
      </c>
      <c r="J17" s="140" t="s">
        <v>118</v>
      </c>
      <c r="K17" s="140" t="s">
        <v>9</v>
      </c>
      <c r="L17" s="140">
        <v>0</v>
      </c>
      <c r="M17" s="140" t="s">
        <v>135</v>
      </c>
      <c r="N17" s="140" t="s">
        <v>9</v>
      </c>
      <c r="O17" s="140">
        <v>0</v>
      </c>
      <c r="P17" s="295" t="s">
        <v>113</v>
      </c>
      <c r="Q17" s="141">
        <f>I17*L17*O17</f>
        <v>0</v>
      </c>
      <c r="R17" s="66"/>
      <c r="S17" s="96"/>
      <c r="T17" s="96"/>
      <c r="U17" s="96"/>
      <c r="V17" s="96"/>
      <c r="W17" s="96"/>
    </row>
    <row r="18" spans="1:23" s="85" customFormat="1" ht="20.100000000000001" customHeight="1" x14ac:dyDescent="0.15">
      <c r="A18" s="326"/>
      <c r="B18" s="328"/>
      <c r="C18" s="143"/>
      <c r="D18" s="136"/>
      <c r="E18" s="136"/>
      <c r="F18" s="137"/>
      <c r="G18" s="152"/>
      <c r="H18" s="139" t="s">
        <v>228</v>
      </c>
      <c r="I18" s="140">
        <v>500000</v>
      </c>
      <c r="J18" s="140" t="s">
        <v>118</v>
      </c>
      <c r="K18" s="140" t="s">
        <v>9</v>
      </c>
      <c r="L18" s="140">
        <v>2</v>
      </c>
      <c r="M18" s="140" t="s">
        <v>116</v>
      </c>
      <c r="N18" s="140"/>
      <c r="O18" s="140"/>
      <c r="P18" s="295"/>
      <c r="Q18" s="141">
        <f>I18*L18</f>
        <v>1000000</v>
      </c>
      <c r="R18" s="66"/>
      <c r="S18" s="96"/>
      <c r="T18" s="96"/>
      <c r="U18" s="96"/>
      <c r="V18" s="96"/>
      <c r="W18" s="96"/>
    </row>
    <row r="19" spans="1:23" s="85" customFormat="1" ht="20.100000000000001" customHeight="1" x14ac:dyDescent="0.15">
      <c r="A19" s="326"/>
      <c r="B19" s="328"/>
      <c r="C19" s="143"/>
      <c r="D19" s="136"/>
      <c r="E19" s="136"/>
      <c r="F19" s="137"/>
      <c r="G19" s="152"/>
      <c r="H19" s="139" t="s">
        <v>249</v>
      </c>
      <c r="I19" s="140">
        <v>1611500</v>
      </c>
      <c r="J19" s="140" t="s">
        <v>118</v>
      </c>
      <c r="K19" s="140" t="s">
        <v>9</v>
      </c>
      <c r="L19" s="140">
        <v>1</v>
      </c>
      <c r="M19" s="140" t="s">
        <v>116</v>
      </c>
      <c r="N19" s="140"/>
      <c r="O19" s="140"/>
      <c r="P19" s="295"/>
      <c r="Q19" s="141">
        <f>I19*L19</f>
        <v>1611500</v>
      </c>
      <c r="R19" s="66"/>
      <c r="S19" s="96"/>
      <c r="T19" s="96"/>
      <c r="U19" s="96"/>
      <c r="V19" s="96"/>
      <c r="W19" s="96"/>
    </row>
    <row r="20" spans="1:23" s="85" customFormat="1" ht="20.100000000000001" customHeight="1" x14ac:dyDescent="0.15">
      <c r="A20" s="326"/>
      <c r="B20" s="328"/>
      <c r="C20" s="143"/>
      <c r="D20" s="136"/>
      <c r="E20" s="136"/>
      <c r="F20" s="137"/>
      <c r="G20" s="152"/>
      <c r="H20" s="139" t="s">
        <v>250</v>
      </c>
      <c r="I20" s="140">
        <v>338300</v>
      </c>
      <c r="J20" s="140" t="s">
        <v>118</v>
      </c>
      <c r="K20" s="140" t="s">
        <v>147</v>
      </c>
      <c r="L20" s="140">
        <v>1</v>
      </c>
      <c r="M20" s="140" t="s">
        <v>116</v>
      </c>
      <c r="N20" s="140"/>
      <c r="O20" s="140"/>
      <c r="P20" s="295"/>
      <c r="Q20" s="141">
        <f>I20*L20</f>
        <v>338300</v>
      </c>
      <c r="R20" s="66"/>
      <c r="S20" s="96"/>
      <c r="T20" s="96"/>
      <c r="U20" s="96"/>
      <c r="V20" s="96"/>
      <c r="W20" s="96"/>
    </row>
    <row r="21" spans="1:23" s="85" customFormat="1" ht="20.100000000000001" customHeight="1" x14ac:dyDescent="0.15">
      <c r="A21" s="326"/>
      <c r="B21" s="328"/>
      <c r="C21" s="143"/>
      <c r="D21" s="136"/>
      <c r="E21" s="136"/>
      <c r="F21" s="137"/>
      <c r="G21" s="152"/>
      <c r="H21" s="139" t="s">
        <v>254</v>
      </c>
      <c r="I21" s="140">
        <v>2000000</v>
      </c>
      <c r="J21" s="140" t="s">
        <v>118</v>
      </c>
      <c r="K21" s="140" t="s">
        <v>147</v>
      </c>
      <c r="L21" s="140">
        <v>1</v>
      </c>
      <c r="M21" s="140" t="s">
        <v>116</v>
      </c>
      <c r="N21" s="140"/>
      <c r="O21" s="140"/>
      <c r="P21" s="295"/>
      <c r="Q21" s="141">
        <f>I21*L21</f>
        <v>2000000</v>
      </c>
      <c r="R21" s="66"/>
      <c r="S21" s="96"/>
      <c r="T21" s="96"/>
      <c r="U21" s="96"/>
      <c r="V21" s="96"/>
      <c r="W21" s="96"/>
    </row>
    <row r="22" spans="1:23" s="85" customFormat="1" ht="20.100000000000001" customHeight="1" x14ac:dyDescent="0.15">
      <c r="A22" s="326"/>
      <c r="B22" s="328"/>
      <c r="C22" s="143"/>
      <c r="D22" s="136"/>
      <c r="E22" s="136"/>
      <c r="F22" s="137"/>
      <c r="G22" s="152"/>
      <c r="H22" s="139" t="s">
        <v>285</v>
      </c>
      <c r="I22" s="140">
        <v>2440000</v>
      </c>
      <c r="J22" s="140" t="s">
        <v>118</v>
      </c>
      <c r="K22" s="140" t="s">
        <v>147</v>
      </c>
      <c r="L22" s="140">
        <v>1</v>
      </c>
      <c r="M22" s="140" t="s">
        <v>116</v>
      </c>
      <c r="N22" s="140"/>
      <c r="O22" s="140"/>
      <c r="P22" s="295"/>
      <c r="Q22" s="141">
        <f>I22*L22</f>
        <v>2440000</v>
      </c>
      <c r="R22" s="66"/>
      <c r="S22" s="96"/>
      <c r="T22" s="96"/>
      <c r="U22" s="96"/>
      <c r="V22" s="96"/>
      <c r="W22" s="96"/>
    </row>
    <row r="23" spans="1:23" s="85" customFormat="1" ht="20.100000000000001" customHeight="1" x14ac:dyDescent="0.15">
      <c r="A23" s="326"/>
      <c r="B23" s="328"/>
      <c r="C23" s="150" t="s">
        <v>40</v>
      </c>
      <c r="D23" s="129">
        <v>6000000</v>
      </c>
      <c r="E23" s="129">
        <f>Q23</f>
        <v>6000000</v>
      </c>
      <c r="F23" s="130">
        <f>E23-D23</f>
        <v>0</v>
      </c>
      <c r="G23" s="151">
        <f>E23/D23*100</f>
        <v>100</v>
      </c>
      <c r="H23" s="132" t="s">
        <v>40</v>
      </c>
      <c r="I23" s="133"/>
      <c r="J23" s="133"/>
      <c r="K23" s="133"/>
      <c r="L23" s="133"/>
      <c r="M23" s="133"/>
      <c r="N23" s="133"/>
      <c r="O23" s="133"/>
      <c r="P23" s="134"/>
      <c r="Q23" s="153">
        <f>SUM(Q24:Q24)</f>
        <v>6000000</v>
      </c>
      <c r="S23" s="96"/>
      <c r="T23" s="96" t="s">
        <v>200</v>
      </c>
      <c r="U23" s="96"/>
      <c r="V23" s="96"/>
      <c r="W23" s="96"/>
    </row>
    <row r="24" spans="1:23" s="85" customFormat="1" ht="20.100000000000001" customHeight="1" x14ac:dyDescent="0.15">
      <c r="A24" s="326"/>
      <c r="B24" s="328"/>
      <c r="C24" s="154"/>
      <c r="D24" s="148"/>
      <c r="E24" s="148"/>
      <c r="F24" s="155"/>
      <c r="G24" s="156"/>
      <c r="H24" s="144" t="s">
        <v>40</v>
      </c>
      <c r="I24" s="145">
        <v>500000</v>
      </c>
      <c r="J24" s="145" t="s">
        <v>118</v>
      </c>
      <c r="K24" s="145" t="s">
        <v>147</v>
      </c>
      <c r="L24" s="145">
        <v>12</v>
      </c>
      <c r="M24" s="145" t="s">
        <v>116</v>
      </c>
      <c r="N24" s="145"/>
      <c r="O24" s="145"/>
      <c r="P24" s="116"/>
      <c r="Q24" s="157">
        <f>I24*L24</f>
        <v>6000000</v>
      </c>
      <c r="S24" s="96"/>
      <c r="T24" s="96"/>
      <c r="U24" s="96"/>
      <c r="V24" s="96"/>
      <c r="W24" s="96"/>
    </row>
    <row r="25" spans="1:23" s="85" customFormat="1" ht="20.100000000000001" customHeight="1" x14ac:dyDescent="0.15">
      <c r="A25" s="314" t="s">
        <v>8</v>
      </c>
      <c r="B25" s="314"/>
      <c r="C25" s="314"/>
      <c r="D25" s="158">
        <f t="shared" ref="D25:F26" si="0">D26</f>
        <v>50000000</v>
      </c>
      <c r="E25" s="158">
        <f t="shared" si="0"/>
        <v>40000000</v>
      </c>
      <c r="F25" s="118">
        <f t="shared" si="0"/>
        <v>-10000000</v>
      </c>
      <c r="G25" s="119">
        <f t="shared" ref="G25:G39" si="1">E25/D25*100</f>
        <v>80</v>
      </c>
      <c r="H25" s="144"/>
      <c r="I25" s="145"/>
      <c r="J25" s="121"/>
      <c r="K25" s="121"/>
      <c r="L25" s="121"/>
      <c r="M25" s="121"/>
      <c r="N25" s="121"/>
      <c r="O25" s="121"/>
      <c r="P25" s="116"/>
      <c r="Q25" s="123"/>
      <c r="S25" s="96"/>
      <c r="T25" s="96"/>
      <c r="U25" s="96"/>
      <c r="V25" s="96"/>
      <c r="W25" s="96"/>
    </row>
    <row r="26" spans="1:23" s="85" customFormat="1" ht="19.5" customHeight="1" x14ac:dyDescent="0.15">
      <c r="A26" s="325"/>
      <c r="B26" s="324" t="s">
        <v>8</v>
      </c>
      <c r="C26" s="323"/>
      <c r="D26" s="148">
        <f t="shared" si="0"/>
        <v>50000000</v>
      </c>
      <c r="E26" s="148">
        <f t="shared" si="0"/>
        <v>40000000</v>
      </c>
      <c r="F26" s="125">
        <f t="shared" si="0"/>
        <v>-10000000</v>
      </c>
      <c r="G26" s="126">
        <f t="shared" si="1"/>
        <v>80</v>
      </c>
      <c r="H26" s="120"/>
      <c r="I26" s="121"/>
      <c r="J26" s="121"/>
      <c r="K26" s="121"/>
      <c r="L26" s="121"/>
      <c r="M26" s="121"/>
      <c r="N26" s="121"/>
      <c r="O26" s="121"/>
      <c r="P26" s="122"/>
      <c r="Q26" s="123"/>
      <c r="S26" s="96"/>
      <c r="T26" s="96"/>
      <c r="U26" s="96"/>
      <c r="V26" s="96"/>
      <c r="W26" s="96"/>
    </row>
    <row r="27" spans="1:23" s="85" customFormat="1" ht="20.100000000000001" customHeight="1" x14ac:dyDescent="0.15">
      <c r="A27" s="326"/>
      <c r="B27" s="149"/>
      <c r="C27" s="154" t="s">
        <v>144</v>
      </c>
      <c r="D27" s="148">
        <v>50000000</v>
      </c>
      <c r="E27" s="148">
        <f>Q27</f>
        <v>40000000</v>
      </c>
      <c r="F27" s="155">
        <f t="shared" ref="F27:F39" si="2">E27-D27</f>
        <v>-10000000</v>
      </c>
      <c r="G27" s="126">
        <f t="shared" si="1"/>
        <v>80</v>
      </c>
      <c r="H27" s="120" t="s">
        <v>144</v>
      </c>
      <c r="I27" s="121">
        <v>40000000</v>
      </c>
      <c r="J27" s="121" t="s">
        <v>1</v>
      </c>
      <c r="K27" s="121" t="s">
        <v>9</v>
      </c>
      <c r="L27" s="121">
        <v>1</v>
      </c>
      <c r="M27" s="121" t="s">
        <v>10</v>
      </c>
      <c r="N27" s="121"/>
      <c r="O27" s="121"/>
      <c r="P27" s="122"/>
      <c r="Q27" s="159">
        <f>I27*L27</f>
        <v>40000000</v>
      </c>
      <c r="S27" s="96"/>
      <c r="T27" s="96"/>
      <c r="U27" s="96"/>
      <c r="V27" s="96"/>
      <c r="W27" s="96"/>
    </row>
    <row r="28" spans="1:23" s="85" customFormat="1" ht="20.100000000000001" customHeight="1" x14ac:dyDescent="0.15">
      <c r="A28" s="316" t="s">
        <v>7</v>
      </c>
      <c r="B28" s="317"/>
      <c r="C28" s="318"/>
      <c r="D28" s="296">
        <f>D29</f>
        <v>16975151</v>
      </c>
      <c r="E28" s="296">
        <f>E29</f>
        <v>17068661</v>
      </c>
      <c r="F28" s="297">
        <f t="shared" si="2"/>
        <v>93510</v>
      </c>
      <c r="G28" s="298">
        <f t="shared" si="1"/>
        <v>100.55086402471471</v>
      </c>
      <c r="H28" s="299"/>
      <c r="I28" s="300"/>
      <c r="J28" s="300"/>
      <c r="K28" s="300"/>
      <c r="L28" s="300"/>
      <c r="M28" s="300"/>
      <c r="N28" s="300"/>
      <c r="O28" s="300"/>
      <c r="P28" s="301"/>
      <c r="Q28" s="302"/>
      <c r="S28" s="96"/>
      <c r="T28" s="96"/>
      <c r="U28" s="96"/>
      <c r="V28" s="96"/>
      <c r="W28" s="96"/>
    </row>
    <row r="29" spans="1:23" s="85" customFormat="1" ht="20.100000000000001" customHeight="1" x14ac:dyDescent="0.15">
      <c r="A29" s="287"/>
      <c r="B29" s="319" t="s">
        <v>7</v>
      </c>
      <c r="C29" s="320"/>
      <c r="D29" s="288">
        <f>D30+D31+D34</f>
        <v>16975151</v>
      </c>
      <c r="E29" s="288">
        <f>E30+E31+E34</f>
        <v>17068661</v>
      </c>
      <c r="F29" s="289">
        <f t="shared" si="2"/>
        <v>93510</v>
      </c>
      <c r="G29" s="290">
        <f t="shared" si="1"/>
        <v>100.55086402471471</v>
      </c>
      <c r="H29" s="291"/>
      <c r="I29" s="292"/>
      <c r="J29" s="292"/>
      <c r="K29" s="292"/>
      <c r="L29" s="292"/>
      <c r="M29" s="292"/>
      <c r="N29" s="292"/>
      <c r="O29" s="292"/>
      <c r="P29" s="293"/>
      <c r="Q29" s="294"/>
      <c r="S29" s="96"/>
      <c r="T29" s="96"/>
      <c r="U29" s="96"/>
      <c r="V29" s="96"/>
      <c r="W29" s="96"/>
    </row>
    <row r="30" spans="1:23" s="85" customFormat="1" ht="20.100000000000001" customHeight="1" x14ac:dyDescent="0.15">
      <c r="A30" s="162"/>
      <c r="B30" s="163"/>
      <c r="C30" s="147" t="s">
        <v>49</v>
      </c>
      <c r="D30" s="161">
        <v>4245534</v>
      </c>
      <c r="E30" s="161">
        <f>Q30</f>
        <v>4339044</v>
      </c>
      <c r="F30" s="125">
        <f t="shared" si="2"/>
        <v>93510</v>
      </c>
      <c r="G30" s="126">
        <f t="shared" si="1"/>
        <v>102.20254978525669</v>
      </c>
      <c r="H30" s="120" t="s">
        <v>101</v>
      </c>
      <c r="I30" s="121">
        <v>4339044</v>
      </c>
      <c r="J30" s="121" t="s">
        <v>1</v>
      </c>
      <c r="K30" s="121" t="s">
        <v>9</v>
      </c>
      <c r="L30" s="121">
        <v>1</v>
      </c>
      <c r="M30" s="121" t="s">
        <v>10</v>
      </c>
      <c r="N30" s="121"/>
      <c r="O30" s="121"/>
      <c r="P30" s="122"/>
      <c r="Q30" s="159">
        <f t="shared" ref="Q30:Q33" si="3">I30*L30</f>
        <v>4339044</v>
      </c>
      <c r="S30" s="96"/>
      <c r="T30" s="96"/>
      <c r="U30" s="96"/>
      <c r="V30" s="96"/>
      <c r="W30" s="96"/>
    </row>
    <row r="31" spans="1:23" s="85" customFormat="1" ht="20.100000000000001" customHeight="1" x14ac:dyDescent="0.15">
      <c r="A31" s="124"/>
      <c r="B31" s="164"/>
      <c r="C31" s="128" t="s">
        <v>79</v>
      </c>
      <c r="D31" s="136">
        <v>12232772</v>
      </c>
      <c r="E31" s="136">
        <f>Q31</f>
        <v>12232772</v>
      </c>
      <c r="F31" s="137">
        <f t="shared" si="2"/>
        <v>0</v>
      </c>
      <c r="G31" s="165">
        <f>E31/D31*100</f>
        <v>100</v>
      </c>
      <c r="H31" s="139" t="s">
        <v>79</v>
      </c>
      <c r="I31" s="140"/>
      <c r="J31" s="140"/>
      <c r="K31" s="140"/>
      <c r="L31" s="140"/>
      <c r="M31" s="140"/>
      <c r="N31" s="140"/>
      <c r="O31" s="140"/>
      <c r="P31" s="295"/>
      <c r="Q31" s="166">
        <f>Q32+Q33</f>
        <v>12232772</v>
      </c>
      <c r="S31" s="96"/>
      <c r="T31" s="96"/>
      <c r="U31" s="96"/>
      <c r="V31" s="96"/>
      <c r="W31" s="96"/>
    </row>
    <row r="32" spans="1:23" s="85" customFormat="1" ht="20.100000000000001" customHeight="1" x14ac:dyDescent="0.15">
      <c r="A32" s="124"/>
      <c r="B32" s="164"/>
      <c r="C32" s="128"/>
      <c r="D32" s="136"/>
      <c r="E32" s="136"/>
      <c r="F32" s="137"/>
      <c r="G32" s="152"/>
      <c r="H32" s="139" t="s">
        <v>201</v>
      </c>
      <c r="I32" s="140">
        <v>9065772</v>
      </c>
      <c r="J32" s="140" t="s">
        <v>118</v>
      </c>
      <c r="K32" s="140" t="s">
        <v>147</v>
      </c>
      <c r="L32" s="140">
        <v>1</v>
      </c>
      <c r="M32" s="140" t="s">
        <v>116</v>
      </c>
      <c r="N32" s="140"/>
      <c r="O32" s="140"/>
      <c r="P32" s="295"/>
      <c r="Q32" s="166">
        <f t="shared" si="3"/>
        <v>9065772</v>
      </c>
      <c r="S32" s="96"/>
      <c r="T32" s="96"/>
      <c r="U32" s="96"/>
      <c r="V32" s="96"/>
      <c r="W32" s="96"/>
    </row>
    <row r="33" spans="1:23" s="85" customFormat="1" ht="20.100000000000001" customHeight="1" x14ac:dyDescent="0.15">
      <c r="A33" s="124"/>
      <c r="B33" s="164"/>
      <c r="C33" s="173"/>
      <c r="D33" s="148"/>
      <c r="E33" s="148"/>
      <c r="F33" s="155"/>
      <c r="G33" s="156"/>
      <c r="H33" s="144" t="s">
        <v>202</v>
      </c>
      <c r="I33" s="145">
        <v>3167000</v>
      </c>
      <c r="J33" s="145" t="s">
        <v>118</v>
      </c>
      <c r="K33" s="145" t="s">
        <v>147</v>
      </c>
      <c r="L33" s="145">
        <v>1</v>
      </c>
      <c r="M33" s="145" t="s">
        <v>116</v>
      </c>
      <c r="N33" s="145"/>
      <c r="O33" s="145"/>
      <c r="P33" s="116"/>
      <c r="Q33" s="157">
        <f t="shared" si="3"/>
        <v>3167000</v>
      </c>
      <c r="S33" s="96"/>
      <c r="T33" s="96"/>
      <c r="U33" s="96"/>
      <c r="V33" s="96"/>
      <c r="W33" s="96"/>
    </row>
    <row r="34" spans="1:23" s="85" customFormat="1" ht="20.100000000000001" customHeight="1" x14ac:dyDescent="0.15">
      <c r="A34" s="167"/>
      <c r="B34" s="168"/>
      <c r="C34" s="154" t="s">
        <v>219</v>
      </c>
      <c r="D34" s="148">
        <v>496845</v>
      </c>
      <c r="E34" s="148">
        <f>Q34</f>
        <v>496845</v>
      </c>
      <c r="F34" s="155">
        <f>E34-D34</f>
        <v>0</v>
      </c>
      <c r="G34" s="169">
        <v>0</v>
      </c>
      <c r="H34" s="144" t="s">
        <v>220</v>
      </c>
      <c r="I34" s="145">
        <v>496845</v>
      </c>
      <c r="J34" s="145" t="s">
        <v>118</v>
      </c>
      <c r="K34" s="145" t="s">
        <v>147</v>
      </c>
      <c r="L34" s="145">
        <v>1</v>
      </c>
      <c r="M34" s="145" t="s">
        <v>116</v>
      </c>
      <c r="N34" s="145"/>
      <c r="O34" s="145"/>
      <c r="P34" s="116"/>
      <c r="Q34" s="157">
        <f>I34*L34</f>
        <v>496845</v>
      </c>
      <c r="S34" s="96"/>
      <c r="T34" s="96"/>
      <c r="U34" s="96"/>
      <c r="V34" s="96"/>
      <c r="W34" s="96"/>
    </row>
    <row r="35" spans="1:23" s="85" customFormat="1" ht="20.100000000000001" customHeight="1" x14ac:dyDescent="0.15">
      <c r="A35" s="314" t="s">
        <v>19</v>
      </c>
      <c r="B35" s="314"/>
      <c r="C35" s="314"/>
      <c r="D35" s="118">
        <f>D36</f>
        <v>7714549</v>
      </c>
      <c r="E35" s="118">
        <f>E36</f>
        <v>26393239</v>
      </c>
      <c r="F35" s="118">
        <f t="shared" si="2"/>
        <v>18678690</v>
      </c>
      <c r="G35" s="170">
        <f t="shared" si="1"/>
        <v>342.12290310165895</v>
      </c>
      <c r="H35" s="120"/>
      <c r="I35" s="121"/>
      <c r="J35" s="121"/>
      <c r="K35" s="121"/>
      <c r="L35" s="121"/>
      <c r="M35" s="121"/>
      <c r="N35" s="121"/>
      <c r="O35" s="121"/>
      <c r="P35" s="171"/>
      <c r="Q35" s="123"/>
      <c r="S35" s="96"/>
      <c r="T35" s="96"/>
      <c r="U35" s="96"/>
      <c r="V35" s="96"/>
      <c r="W35" s="96"/>
    </row>
    <row r="36" spans="1:23" s="85" customFormat="1" ht="20.100000000000001" customHeight="1" x14ac:dyDescent="0.15">
      <c r="A36" s="172"/>
      <c r="B36" s="315" t="s">
        <v>19</v>
      </c>
      <c r="C36" s="315"/>
      <c r="D36" s="155">
        <f>D37+D38+D39</f>
        <v>7714549</v>
      </c>
      <c r="E36" s="155">
        <f>E37+E43+E39+E38</f>
        <v>26393239</v>
      </c>
      <c r="F36" s="155">
        <f t="shared" si="2"/>
        <v>18678690</v>
      </c>
      <c r="G36" s="156">
        <f t="shared" si="1"/>
        <v>342.12290310165895</v>
      </c>
      <c r="H36" s="114"/>
      <c r="I36" s="115"/>
      <c r="J36" s="115"/>
      <c r="K36" s="115"/>
      <c r="L36" s="115"/>
      <c r="M36" s="115"/>
      <c r="N36" s="115"/>
      <c r="O36" s="115"/>
      <c r="P36" s="116"/>
      <c r="Q36" s="174">
        <f>Q37+Q38+Q39</f>
        <v>26393239</v>
      </c>
      <c r="S36" s="96"/>
      <c r="T36" s="96"/>
      <c r="U36" s="96"/>
      <c r="V36" s="96"/>
      <c r="W36" s="96"/>
    </row>
    <row r="37" spans="1:23" s="85" customFormat="1" ht="20.100000000000001" customHeight="1" x14ac:dyDescent="0.15">
      <c r="A37" s="175"/>
      <c r="B37" s="176"/>
      <c r="C37" s="173" t="s">
        <v>71</v>
      </c>
      <c r="D37" s="137">
        <v>14549</v>
      </c>
      <c r="E37" s="148">
        <f>Q37</f>
        <v>14371</v>
      </c>
      <c r="F37" s="155">
        <f t="shared" si="2"/>
        <v>-178</v>
      </c>
      <c r="G37" s="156">
        <f t="shared" si="1"/>
        <v>98.776548216372262</v>
      </c>
      <c r="H37" s="120" t="s">
        <v>88</v>
      </c>
      <c r="I37" s="121">
        <v>7186</v>
      </c>
      <c r="J37" s="145" t="s">
        <v>1</v>
      </c>
      <c r="K37" s="145" t="s">
        <v>147</v>
      </c>
      <c r="L37" s="145">
        <v>2</v>
      </c>
      <c r="M37" s="145" t="s">
        <v>10</v>
      </c>
      <c r="N37" s="145"/>
      <c r="O37" s="145"/>
      <c r="P37" s="116"/>
      <c r="Q37" s="157">
        <f>I37*L37-1</f>
        <v>14371</v>
      </c>
      <c r="S37" s="96"/>
      <c r="T37" s="96"/>
      <c r="U37" s="96"/>
      <c r="V37" s="96"/>
      <c r="W37" s="96"/>
    </row>
    <row r="38" spans="1:23" s="85" customFormat="1" ht="20.100000000000001" customHeight="1" x14ac:dyDescent="0.15">
      <c r="A38" s="172"/>
      <c r="B38" s="176"/>
      <c r="C38" s="173" t="s">
        <v>234</v>
      </c>
      <c r="D38" s="125">
        <v>6000000</v>
      </c>
      <c r="E38" s="161">
        <f>Q38</f>
        <v>5400000</v>
      </c>
      <c r="F38" s="155">
        <f t="shared" si="2"/>
        <v>-600000</v>
      </c>
      <c r="G38" s="156">
        <v>0</v>
      </c>
      <c r="H38" s="120" t="s">
        <v>234</v>
      </c>
      <c r="I38" s="121">
        <v>450000</v>
      </c>
      <c r="J38" s="145" t="s">
        <v>118</v>
      </c>
      <c r="K38" s="145" t="s">
        <v>147</v>
      </c>
      <c r="L38" s="145">
        <v>12</v>
      </c>
      <c r="M38" s="145" t="s">
        <v>113</v>
      </c>
      <c r="N38" s="145"/>
      <c r="O38" s="145"/>
      <c r="P38" s="116"/>
      <c r="Q38" s="157">
        <f>I38*L38</f>
        <v>5400000</v>
      </c>
      <c r="S38" s="96"/>
      <c r="T38" s="96"/>
      <c r="U38" s="96"/>
      <c r="V38" s="96"/>
      <c r="W38" s="96"/>
    </row>
    <row r="39" spans="1:23" s="85" customFormat="1" ht="20.100000000000001" customHeight="1" x14ac:dyDescent="0.15">
      <c r="A39" s="172"/>
      <c r="B39" s="176"/>
      <c r="C39" s="150" t="s">
        <v>117</v>
      </c>
      <c r="D39" s="130">
        <v>1700000</v>
      </c>
      <c r="E39" s="136">
        <f>Q39</f>
        <v>20978868</v>
      </c>
      <c r="F39" s="137">
        <f t="shared" si="2"/>
        <v>19278868</v>
      </c>
      <c r="G39" s="131">
        <f t="shared" si="1"/>
        <v>1234.0510588235293</v>
      </c>
      <c r="H39" s="132" t="s">
        <v>117</v>
      </c>
      <c r="I39" s="133"/>
      <c r="J39" s="133"/>
      <c r="K39" s="133"/>
      <c r="L39" s="133"/>
      <c r="M39" s="133"/>
      <c r="N39" s="133"/>
      <c r="O39" s="133"/>
      <c r="P39" s="134"/>
      <c r="Q39" s="166">
        <f>SUM(Q40:Q43)</f>
        <v>20978868</v>
      </c>
      <c r="T39" s="96"/>
      <c r="U39" s="96"/>
      <c r="V39" s="96"/>
      <c r="W39" s="96"/>
    </row>
    <row r="40" spans="1:23" s="85" customFormat="1" ht="20.100000000000001" customHeight="1" x14ac:dyDescent="0.15">
      <c r="A40" s="172"/>
      <c r="B40" s="176"/>
      <c r="C40" s="128"/>
      <c r="D40" s="137"/>
      <c r="E40" s="136"/>
      <c r="F40" s="137"/>
      <c r="G40" s="165"/>
      <c r="H40" s="139" t="s">
        <v>288</v>
      </c>
      <c r="I40" s="140">
        <v>15788868</v>
      </c>
      <c r="J40" s="140" t="s">
        <v>118</v>
      </c>
      <c r="K40" s="140" t="s">
        <v>147</v>
      </c>
      <c r="L40" s="140">
        <v>1</v>
      </c>
      <c r="M40" s="140" t="s">
        <v>116</v>
      </c>
      <c r="N40" s="140"/>
      <c r="O40" s="140"/>
      <c r="P40" s="295"/>
      <c r="Q40" s="166">
        <f>I40*L40</f>
        <v>15788868</v>
      </c>
      <c r="T40" s="96"/>
      <c r="U40" s="96"/>
      <c r="V40" s="96"/>
      <c r="W40" s="96"/>
    </row>
    <row r="41" spans="1:23" s="85" customFormat="1" ht="20.100000000000001" customHeight="1" x14ac:dyDescent="0.15">
      <c r="A41" s="172"/>
      <c r="B41" s="176"/>
      <c r="C41" s="128"/>
      <c r="D41" s="137"/>
      <c r="E41" s="136"/>
      <c r="F41" s="137"/>
      <c r="G41" s="165"/>
      <c r="H41" s="139" t="s">
        <v>287</v>
      </c>
      <c r="I41" s="140">
        <v>250000</v>
      </c>
      <c r="J41" s="140" t="s">
        <v>290</v>
      </c>
      <c r="K41" s="140" t="s">
        <v>147</v>
      </c>
      <c r="L41" s="140">
        <v>1</v>
      </c>
      <c r="M41" s="140" t="s">
        <v>291</v>
      </c>
      <c r="N41" s="140"/>
      <c r="O41" s="140"/>
      <c r="P41" s="295"/>
      <c r="Q41" s="166">
        <f>I41*L41</f>
        <v>250000</v>
      </c>
      <c r="T41" s="96"/>
      <c r="U41" s="96"/>
      <c r="V41" s="96"/>
      <c r="W41" s="96"/>
    </row>
    <row r="42" spans="1:23" s="85" customFormat="1" ht="20.100000000000001" customHeight="1" x14ac:dyDescent="0.15">
      <c r="A42" s="172"/>
      <c r="B42" s="176"/>
      <c r="C42" s="128"/>
      <c r="D42" s="137"/>
      <c r="E42" s="136"/>
      <c r="F42" s="137"/>
      <c r="G42" s="165"/>
      <c r="H42" s="139" t="s">
        <v>251</v>
      </c>
      <c r="I42" s="140">
        <v>100000</v>
      </c>
      <c r="J42" s="140" t="s">
        <v>1</v>
      </c>
      <c r="K42" s="140" t="s">
        <v>9</v>
      </c>
      <c r="L42" s="140">
        <v>15</v>
      </c>
      <c r="M42" s="140" t="s">
        <v>12</v>
      </c>
      <c r="N42" s="140"/>
      <c r="O42" s="140"/>
      <c r="P42" s="295"/>
      <c r="Q42" s="166">
        <f>I42*L42</f>
        <v>1500000</v>
      </c>
      <c r="T42" s="96"/>
      <c r="U42" s="96"/>
      <c r="V42" s="96"/>
      <c r="W42" s="96"/>
    </row>
    <row r="43" spans="1:23" s="85" customFormat="1" ht="20.100000000000001" customHeight="1" x14ac:dyDescent="0.15">
      <c r="A43" s="177"/>
      <c r="B43" s="178"/>
      <c r="C43" s="178"/>
      <c r="D43" s="179"/>
      <c r="E43" s="180"/>
      <c r="F43" s="179"/>
      <c r="G43" s="181"/>
      <c r="H43" s="182" t="s">
        <v>289</v>
      </c>
      <c r="I43" s="183">
        <v>3440000</v>
      </c>
      <c r="J43" s="183" t="s">
        <v>118</v>
      </c>
      <c r="K43" s="183" t="s">
        <v>9</v>
      </c>
      <c r="L43" s="183">
        <v>1</v>
      </c>
      <c r="M43" s="183" t="s">
        <v>135</v>
      </c>
      <c r="N43" s="183"/>
      <c r="O43" s="183"/>
      <c r="P43" s="184"/>
      <c r="Q43" s="185">
        <f t="shared" ref="Q43" si="4">I43*L43</f>
        <v>3440000</v>
      </c>
      <c r="T43" s="96"/>
      <c r="U43" s="96"/>
      <c r="V43" s="96"/>
      <c r="W43" s="96"/>
    </row>
    <row r="44" spans="1:23" x14ac:dyDescent="0.15">
      <c r="A44" s="93"/>
      <c r="B44" s="93"/>
      <c r="C44" s="93"/>
      <c r="D44" s="93"/>
      <c r="E44" s="93"/>
      <c r="F44" s="93"/>
      <c r="G44" s="94"/>
      <c r="H44" s="93"/>
      <c r="I44" s="93"/>
      <c r="J44" s="93"/>
      <c r="K44" s="93"/>
      <c r="L44" s="93"/>
      <c r="M44" s="93"/>
      <c r="N44" s="93"/>
      <c r="O44" s="93"/>
      <c r="P44" s="93"/>
      <c r="Q44" s="93"/>
    </row>
    <row r="48" spans="1:23" x14ac:dyDescent="0.15">
      <c r="H48" s="53"/>
      <c r="I48" s="54"/>
    </row>
    <row r="49" spans="8:8" x14ac:dyDescent="0.15">
      <c r="H49" s="51"/>
    </row>
  </sheetData>
  <mergeCells count="23">
    <mergeCell ref="A1:P1"/>
    <mergeCell ref="A3:C3"/>
    <mergeCell ref="D3:D4"/>
    <mergeCell ref="E3:E4"/>
    <mergeCell ref="F3:G3"/>
    <mergeCell ref="H3:Q4"/>
    <mergeCell ref="A2:Q2"/>
    <mergeCell ref="A5:C5"/>
    <mergeCell ref="A6:C6"/>
    <mergeCell ref="A7:A10"/>
    <mergeCell ref="B7:C7"/>
    <mergeCell ref="B8:B10"/>
    <mergeCell ref="A35:C35"/>
    <mergeCell ref="B36:C36"/>
    <mergeCell ref="A28:C28"/>
    <mergeCell ref="B29:C29"/>
    <mergeCell ref="A14:C14"/>
    <mergeCell ref="B15:C15"/>
    <mergeCell ref="A25:C25"/>
    <mergeCell ref="B26:C26"/>
    <mergeCell ref="A26:A27"/>
    <mergeCell ref="B16:B24"/>
    <mergeCell ref="A15:A24"/>
  </mergeCells>
  <phoneticPr fontId="19" type="noConversion"/>
  <pageMargins left="0.23622047244094491" right="0.23622047244094491" top="0.74803149606299213" bottom="0.74803149606299213" header="0.31496062992125984" footer="0.31496062992125984"/>
  <pageSetup paperSize="9" scale="86" firstPageNumber="187" fitToHeight="0" orientation="landscape" useFirstPageNumber="1" r:id="rId1"/>
  <headerFooter>
    <oddFooter>&amp;R&amp;"굴림,보통"&amp;9참좋은재가노인돌봄센터(2022.09.05)</oddFooter>
  </headerFooter>
  <rowBreaks count="1" manualBreakCount="1">
    <brk id="28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74"/>
  <sheetViews>
    <sheetView showGridLines="0" tabSelected="1" view="pageBreakPreview" topLeftCell="F1" zoomScaleNormal="100" zoomScaleSheetLayoutView="100" workbookViewId="0">
      <pane ySplit="4" topLeftCell="A128" activePane="bottomLeft" state="frozen"/>
      <selection pane="bottomLeft" activeCell="Q137" sqref="Q137"/>
    </sheetView>
  </sheetViews>
  <sheetFormatPr defaultRowHeight="13.5" x14ac:dyDescent="0.15"/>
  <cols>
    <col min="1" max="1" width="7.5546875" style="100" customWidth="1"/>
    <col min="2" max="2" width="8.77734375" style="100" customWidth="1"/>
    <col min="3" max="3" width="12.44140625" style="100" customWidth="1"/>
    <col min="4" max="6" width="11.44140625" style="100" customWidth="1"/>
    <col min="7" max="7" width="8.88671875" style="101" customWidth="1"/>
    <col min="8" max="8" width="29.109375" style="100" customWidth="1"/>
    <col min="9" max="9" width="10.44140625" style="100" customWidth="1"/>
    <col min="10" max="10" width="3.33203125" style="102" customWidth="1"/>
    <col min="11" max="11" width="2.88671875" style="102" customWidth="1"/>
    <col min="12" max="12" width="5.77734375" style="100" customWidth="1"/>
    <col min="13" max="13" width="3.33203125" style="102" customWidth="1"/>
    <col min="14" max="14" width="2.6640625" style="102" customWidth="1"/>
    <col min="15" max="15" width="3" style="103" customWidth="1"/>
    <col min="16" max="16" width="3.6640625" style="102" customWidth="1"/>
    <col min="17" max="17" width="11.6640625" style="100" customWidth="1"/>
    <col min="18" max="18" width="14.77734375" style="62" customWidth="1"/>
    <col min="19" max="19" width="6.88671875" style="63" customWidth="1"/>
    <col min="20" max="20" width="9.33203125" style="52" customWidth="1"/>
    <col min="21" max="21" width="8.33203125" style="52" customWidth="1"/>
    <col min="22" max="22" width="8.21875" style="52" customWidth="1"/>
    <col min="23" max="23" width="10.44140625" style="52" bestFit="1" customWidth="1"/>
  </cols>
  <sheetData>
    <row r="1" spans="1:23" s="80" customFormat="1" ht="20.100000000000001" customHeight="1" x14ac:dyDescent="0.15">
      <c r="A1" s="334" t="s">
        <v>247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107"/>
      <c r="R1" s="66"/>
      <c r="S1" s="78"/>
      <c r="T1" s="79"/>
      <c r="U1" s="79"/>
      <c r="V1" s="79"/>
      <c r="W1" s="79"/>
    </row>
    <row r="2" spans="1:23" s="80" customFormat="1" ht="20.100000000000001" customHeight="1" x14ac:dyDescent="0.15">
      <c r="A2" s="186"/>
      <c r="G2" s="187"/>
      <c r="J2" s="188"/>
      <c r="K2" s="188"/>
      <c r="M2" s="188"/>
      <c r="N2" s="188"/>
      <c r="O2" s="189"/>
      <c r="P2" s="364" t="s">
        <v>94</v>
      </c>
      <c r="Q2" s="365"/>
      <c r="R2" s="66"/>
      <c r="S2" s="78"/>
      <c r="T2" s="79"/>
      <c r="U2" s="79"/>
      <c r="V2" s="79"/>
      <c r="W2" s="79"/>
    </row>
    <row r="3" spans="1:23" s="80" customFormat="1" ht="20.100000000000001" customHeight="1" x14ac:dyDescent="0.15">
      <c r="A3" s="336" t="s">
        <v>23</v>
      </c>
      <c r="B3" s="337"/>
      <c r="C3" s="338"/>
      <c r="D3" s="339" t="s">
        <v>246</v>
      </c>
      <c r="E3" s="339" t="s">
        <v>244</v>
      </c>
      <c r="F3" s="341" t="s">
        <v>73</v>
      </c>
      <c r="G3" s="341"/>
      <c r="H3" s="342" t="s">
        <v>33</v>
      </c>
      <c r="I3" s="343"/>
      <c r="J3" s="343"/>
      <c r="K3" s="343"/>
      <c r="L3" s="343"/>
      <c r="M3" s="343"/>
      <c r="N3" s="343"/>
      <c r="O3" s="343"/>
      <c r="P3" s="343"/>
      <c r="Q3" s="362"/>
      <c r="R3" s="66"/>
      <c r="S3" s="78"/>
      <c r="T3" s="79"/>
      <c r="U3" s="79"/>
      <c r="V3" s="79"/>
      <c r="W3" s="79"/>
    </row>
    <row r="4" spans="1:23" s="80" customFormat="1" ht="20.100000000000001" customHeight="1" thickBot="1" x14ac:dyDescent="0.2">
      <c r="A4" s="109" t="s">
        <v>14</v>
      </c>
      <c r="B4" s="110" t="s">
        <v>11</v>
      </c>
      <c r="C4" s="110" t="s">
        <v>30</v>
      </c>
      <c r="D4" s="340"/>
      <c r="E4" s="340"/>
      <c r="F4" s="110" t="s">
        <v>20</v>
      </c>
      <c r="G4" s="111" t="s">
        <v>22</v>
      </c>
      <c r="H4" s="345"/>
      <c r="I4" s="346"/>
      <c r="J4" s="346"/>
      <c r="K4" s="346"/>
      <c r="L4" s="346"/>
      <c r="M4" s="346"/>
      <c r="N4" s="346"/>
      <c r="O4" s="346"/>
      <c r="P4" s="346"/>
      <c r="Q4" s="363"/>
      <c r="R4" s="66"/>
      <c r="S4" s="78"/>
      <c r="T4" s="79"/>
      <c r="U4" s="79"/>
      <c r="V4" s="79"/>
      <c r="W4" s="79"/>
    </row>
    <row r="5" spans="1:23" s="80" customFormat="1" ht="20.100000000000001" customHeight="1" thickTop="1" x14ac:dyDescent="0.15">
      <c r="A5" s="354" t="s">
        <v>28</v>
      </c>
      <c r="B5" s="355"/>
      <c r="C5" s="356"/>
      <c r="D5" s="112">
        <f>D6+D100+D104+D160+D163</f>
        <v>381639000</v>
      </c>
      <c r="E5" s="112">
        <f>E6+E100+E104+E160+E163</f>
        <v>396821000</v>
      </c>
      <c r="F5" s="112">
        <f>E5-D5</f>
        <v>15182000</v>
      </c>
      <c r="G5" s="113">
        <f>E5/D5*100</f>
        <v>103.97810496306718</v>
      </c>
      <c r="H5" s="114"/>
      <c r="I5" s="115"/>
      <c r="J5" s="190"/>
      <c r="K5" s="190"/>
      <c r="L5" s="115"/>
      <c r="M5" s="190"/>
      <c r="N5" s="190"/>
      <c r="O5" s="191"/>
      <c r="P5" s="192"/>
      <c r="Q5" s="193"/>
      <c r="R5" s="66"/>
      <c r="S5" s="78"/>
      <c r="T5" s="79"/>
      <c r="U5" s="79"/>
      <c r="V5" s="79"/>
      <c r="W5" s="79"/>
    </row>
    <row r="6" spans="1:23" s="80" customFormat="1" ht="20.100000000000001" customHeight="1" x14ac:dyDescent="0.15">
      <c r="A6" s="351" t="s">
        <v>15</v>
      </c>
      <c r="B6" s="352"/>
      <c r="C6" s="353"/>
      <c r="D6" s="118">
        <f>SUM(D7,D55,D67)</f>
        <v>294719300</v>
      </c>
      <c r="E6" s="118">
        <f>SUM(E7,E55,E67)</f>
        <v>293799300</v>
      </c>
      <c r="F6" s="118">
        <f>E6-D6</f>
        <v>-920000</v>
      </c>
      <c r="G6" s="113">
        <f>E6/D6*100</f>
        <v>99.68783856367736</v>
      </c>
      <c r="H6" s="120"/>
      <c r="I6" s="121"/>
      <c r="J6" s="194"/>
      <c r="K6" s="194"/>
      <c r="L6" s="121"/>
      <c r="M6" s="194"/>
      <c r="N6" s="194"/>
      <c r="O6" s="195"/>
      <c r="P6" s="196"/>
      <c r="Q6" s="197"/>
      <c r="R6" s="66"/>
      <c r="S6" s="78"/>
      <c r="T6" s="79"/>
      <c r="U6" s="79"/>
      <c r="V6" s="79"/>
      <c r="W6" s="79"/>
    </row>
    <row r="7" spans="1:23" s="80" customFormat="1" ht="20.100000000000001" customHeight="1" x14ac:dyDescent="0.15">
      <c r="A7" s="160"/>
      <c r="B7" s="333" t="s">
        <v>6</v>
      </c>
      <c r="C7" s="323"/>
      <c r="D7" s="125">
        <f>D8+D19+D46+D48</f>
        <v>250369300</v>
      </c>
      <c r="E7" s="125">
        <f>SUM(E8,E19,E46,E48)</f>
        <v>250369300</v>
      </c>
      <c r="F7" s="125">
        <f>E7-D7</f>
        <v>0</v>
      </c>
      <c r="G7" s="126">
        <f>E7/D7*100</f>
        <v>100</v>
      </c>
      <c r="H7" s="120"/>
      <c r="I7" s="198"/>
      <c r="J7" s="194"/>
      <c r="K7" s="194"/>
      <c r="L7" s="121"/>
      <c r="M7" s="194"/>
      <c r="N7" s="194"/>
      <c r="O7" s="195"/>
      <c r="P7" s="196"/>
      <c r="Q7" s="197"/>
      <c r="R7" s="66"/>
      <c r="S7" s="78"/>
      <c r="T7" s="79"/>
      <c r="U7" s="79"/>
      <c r="V7" s="79"/>
      <c r="W7" s="79"/>
    </row>
    <row r="8" spans="1:23" s="80" customFormat="1" ht="20.100000000000001" customHeight="1" x14ac:dyDescent="0.15">
      <c r="A8" s="162"/>
      <c r="B8" s="163"/>
      <c r="C8" s="128" t="s">
        <v>26</v>
      </c>
      <c r="D8" s="129">
        <v>183758400</v>
      </c>
      <c r="E8" s="129">
        <f>SUM(Q9:Q18)</f>
        <v>183758400</v>
      </c>
      <c r="F8" s="130">
        <f>E8-D8</f>
        <v>0</v>
      </c>
      <c r="G8" s="131">
        <f>E8/D8*100</f>
        <v>100</v>
      </c>
      <c r="H8" s="133" t="s">
        <v>130</v>
      </c>
      <c r="I8" s="133"/>
      <c r="J8" s="199"/>
      <c r="K8" s="199"/>
      <c r="L8" s="133"/>
      <c r="M8" s="199"/>
      <c r="N8" s="199"/>
      <c r="O8" s="200"/>
      <c r="P8" s="201"/>
      <c r="Q8" s="141">
        <f>SUM(Q9:Q18)</f>
        <v>183758400</v>
      </c>
      <c r="R8" s="66"/>
      <c r="S8" s="78"/>
      <c r="T8" s="79"/>
      <c r="U8" s="79"/>
      <c r="V8" s="79"/>
      <c r="W8" s="79"/>
    </row>
    <row r="9" spans="1:23" s="80" customFormat="1" ht="20.100000000000001" customHeight="1" x14ac:dyDescent="0.15">
      <c r="A9" s="162"/>
      <c r="B9" s="164"/>
      <c r="C9" s="128"/>
      <c r="D9" s="136"/>
      <c r="F9" s="202"/>
      <c r="G9" s="203"/>
      <c r="H9" s="139" t="s">
        <v>215</v>
      </c>
      <c r="I9" s="140">
        <v>4104500</v>
      </c>
      <c r="J9" s="204" t="s">
        <v>1</v>
      </c>
      <c r="K9" s="204" t="s">
        <v>9</v>
      </c>
      <c r="L9" s="140">
        <v>2</v>
      </c>
      <c r="M9" s="204" t="s">
        <v>5</v>
      </c>
      <c r="N9" s="204" t="s">
        <v>9</v>
      </c>
      <c r="O9" s="205">
        <v>1</v>
      </c>
      <c r="P9" s="206" t="s">
        <v>12</v>
      </c>
      <c r="Q9" s="141">
        <f t="shared" ref="Q9:Q14" si="0">I9*L9</f>
        <v>8209000</v>
      </c>
      <c r="R9" s="66"/>
      <c r="S9" s="78"/>
      <c r="T9" s="66"/>
      <c r="U9" s="66"/>
      <c r="V9" s="79"/>
      <c r="W9" s="66"/>
    </row>
    <row r="10" spans="1:23" s="80" customFormat="1" ht="20.100000000000001" customHeight="1" x14ac:dyDescent="0.15">
      <c r="A10" s="162"/>
      <c r="B10" s="164"/>
      <c r="C10" s="128"/>
      <c r="D10" s="136"/>
      <c r="F10" s="202"/>
      <c r="G10" s="203"/>
      <c r="H10" s="139" t="s">
        <v>214</v>
      </c>
      <c r="I10" s="140">
        <v>4168300</v>
      </c>
      <c r="J10" s="204" t="s">
        <v>1</v>
      </c>
      <c r="K10" s="204" t="s">
        <v>9</v>
      </c>
      <c r="L10" s="140">
        <v>10</v>
      </c>
      <c r="M10" s="204" t="s">
        <v>5</v>
      </c>
      <c r="N10" s="204" t="s">
        <v>9</v>
      </c>
      <c r="O10" s="205">
        <v>1</v>
      </c>
      <c r="P10" s="206" t="s">
        <v>12</v>
      </c>
      <c r="Q10" s="141">
        <f t="shared" si="0"/>
        <v>41683000</v>
      </c>
      <c r="R10" s="66"/>
      <c r="S10" s="78"/>
      <c r="T10" s="66">
        <f>세입예산!E5</f>
        <v>396821000</v>
      </c>
      <c r="U10" s="66"/>
      <c r="V10" s="79"/>
      <c r="W10" s="79"/>
    </row>
    <row r="11" spans="1:23" s="80" customFormat="1" ht="20.100000000000001" customHeight="1" x14ac:dyDescent="0.15">
      <c r="A11" s="162"/>
      <c r="B11" s="164"/>
      <c r="C11" s="128"/>
      <c r="D11" s="136"/>
      <c r="F11" s="202"/>
      <c r="G11" s="203"/>
      <c r="H11" s="139" t="s">
        <v>211</v>
      </c>
      <c r="I11" s="140">
        <v>3060600</v>
      </c>
      <c r="J11" s="204" t="s">
        <v>1</v>
      </c>
      <c r="K11" s="204" t="s">
        <v>9</v>
      </c>
      <c r="L11" s="140">
        <v>4</v>
      </c>
      <c r="M11" s="204" t="s">
        <v>5</v>
      </c>
      <c r="N11" s="204" t="s">
        <v>9</v>
      </c>
      <c r="O11" s="205">
        <v>1</v>
      </c>
      <c r="P11" s="206" t="s">
        <v>12</v>
      </c>
      <c r="Q11" s="141">
        <f>I11*L11*O11</f>
        <v>12242400</v>
      </c>
      <c r="R11" s="66"/>
      <c r="S11" s="78"/>
      <c r="T11" s="66">
        <f>E5</f>
        <v>396821000</v>
      </c>
      <c r="U11" s="66"/>
      <c r="V11" s="79"/>
      <c r="W11" s="79"/>
    </row>
    <row r="12" spans="1:23" s="80" customFormat="1" ht="20.100000000000001" customHeight="1" x14ac:dyDescent="0.15">
      <c r="A12" s="162"/>
      <c r="B12" s="164"/>
      <c r="C12" s="128"/>
      <c r="D12" s="136"/>
      <c r="F12" s="137"/>
      <c r="G12" s="138"/>
      <c r="H12" s="139" t="s">
        <v>212</v>
      </c>
      <c r="I12" s="140">
        <v>3134200</v>
      </c>
      <c r="J12" s="204" t="s">
        <v>1</v>
      </c>
      <c r="K12" s="204" t="s">
        <v>9</v>
      </c>
      <c r="L12" s="140">
        <v>8</v>
      </c>
      <c r="M12" s="204" t="s">
        <v>5</v>
      </c>
      <c r="N12" s="204" t="s">
        <v>9</v>
      </c>
      <c r="O12" s="205">
        <v>1</v>
      </c>
      <c r="P12" s="206" t="s">
        <v>12</v>
      </c>
      <c r="Q12" s="141">
        <f t="shared" si="0"/>
        <v>25073600</v>
      </c>
      <c r="R12" s="66"/>
      <c r="S12" s="78"/>
      <c r="T12" s="66">
        <f>T10-T11</f>
        <v>0</v>
      </c>
      <c r="U12" s="66"/>
      <c r="V12" s="79"/>
      <c r="W12" s="79"/>
    </row>
    <row r="13" spans="1:23" s="80" customFormat="1" ht="20.100000000000001" customHeight="1" x14ac:dyDescent="0.15">
      <c r="A13" s="162"/>
      <c r="B13" s="164"/>
      <c r="C13" s="128"/>
      <c r="D13" s="136"/>
      <c r="F13" s="137"/>
      <c r="G13" s="138"/>
      <c r="H13" s="139" t="s">
        <v>191</v>
      </c>
      <c r="I13" s="140">
        <v>3060600</v>
      </c>
      <c r="J13" s="204" t="s">
        <v>1</v>
      </c>
      <c r="K13" s="204" t="s">
        <v>9</v>
      </c>
      <c r="L13" s="140">
        <v>5</v>
      </c>
      <c r="M13" s="204" t="s">
        <v>5</v>
      </c>
      <c r="N13" s="204" t="s">
        <v>9</v>
      </c>
      <c r="O13" s="205">
        <v>1</v>
      </c>
      <c r="P13" s="206" t="s">
        <v>12</v>
      </c>
      <c r="Q13" s="141">
        <f>I13*L13*O13</f>
        <v>15303000</v>
      </c>
      <c r="R13" s="66"/>
      <c r="S13" s="78"/>
      <c r="T13" s="66"/>
      <c r="U13" s="66"/>
      <c r="V13" s="79"/>
      <c r="W13" s="79"/>
    </row>
    <row r="14" spans="1:23" s="80" customFormat="1" ht="20.100000000000001" customHeight="1" x14ac:dyDescent="0.15">
      <c r="A14" s="162"/>
      <c r="B14" s="164"/>
      <c r="C14" s="128"/>
      <c r="D14" s="136"/>
      <c r="F14" s="137"/>
      <c r="G14" s="138"/>
      <c r="H14" s="139" t="s">
        <v>192</v>
      </c>
      <c r="I14" s="140">
        <v>3134200</v>
      </c>
      <c r="J14" s="204" t="s">
        <v>1</v>
      </c>
      <c r="K14" s="204" t="s">
        <v>9</v>
      </c>
      <c r="L14" s="140">
        <v>7</v>
      </c>
      <c r="M14" s="204" t="s">
        <v>5</v>
      </c>
      <c r="N14" s="204" t="s">
        <v>9</v>
      </c>
      <c r="O14" s="205">
        <v>1</v>
      </c>
      <c r="P14" s="206" t="s">
        <v>12</v>
      </c>
      <c r="Q14" s="141">
        <f t="shared" si="0"/>
        <v>21939400</v>
      </c>
      <c r="R14" s="66"/>
      <c r="S14" s="78"/>
      <c r="T14" s="81"/>
      <c r="U14" s="81"/>
      <c r="V14" s="66"/>
      <c r="W14" s="66"/>
    </row>
    <row r="15" spans="1:23" s="80" customFormat="1" ht="20.100000000000001" customHeight="1" x14ac:dyDescent="0.15">
      <c r="A15" s="162"/>
      <c r="B15" s="164"/>
      <c r="C15" s="128"/>
      <c r="D15" s="136"/>
      <c r="F15" s="137"/>
      <c r="G15" s="138"/>
      <c r="H15" s="139" t="s">
        <v>193</v>
      </c>
      <c r="I15" s="140">
        <v>2610800</v>
      </c>
      <c r="J15" s="204" t="s">
        <v>1</v>
      </c>
      <c r="K15" s="204" t="s">
        <v>9</v>
      </c>
      <c r="L15" s="140">
        <v>4</v>
      </c>
      <c r="M15" s="204" t="s">
        <v>5</v>
      </c>
      <c r="N15" s="204" t="s">
        <v>9</v>
      </c>
      <c r="O15" s="205">
        <v>1</v>
      </c>
      <c r="P15" s="206" t="s">
        <v>12</v>
      </c>
      <c r="Q15" s="141">
        <f t="shared" ref="Q15:Q17" si="1">I15*L15*O15</f>
        <v>10443200</v>
      </c>
      <c r="R15" s="66"/>
      <c r="S15" s="78"/>
      <c r="T15" s="79"/>
      <c r="U15" s="79"/>
      <c r="V15" s="79"/>
      <c r="W15" s="79"/>
    </row>
    <row r="16" spans="1:23" s="80" customFormat="1" ht="20.100000000000001" customHeight="1" x14ac:dyDescent="0.15">
      <c r="A16" s="162"/>
      <c r="B16" s="164"/>
      <c r="C16" s="128"/>
      <c r="D16" s="136"/>
      <c r="F16" s="137"/>
      <c r="G16" s="138"/>
      <c r="H16" s="139" t="s">
        <v>194</v>
      </c>
      <c r="I16" s="140">
        <v>2713000</v>
      </c>
      <c r="J16" s="204" t="s">
        <v>1</v>
      </c>
      <c r="K16" s="204" t="s">
        <v>9</v>
      </c>
      <c r="L16" s="140">
        <v>8</v>
      </c>
      <c r="M16" s="204" t="s">
        <v>5</v>
      </c>
      <c r="N16" s="204" t="s">
        <v>9</v>
      </c>
      <c r="O16" s="205">
        <v>1</v>
      </c>
      <c r="P16" s="206" t="s">
        <v>12</v>
      </c>
      <c r="Q16" s="141">
        <f t="shared" si="1"/>
        <v>21704000</v>
      </c>
      <c r="R16" s="66"/>
      <c r="S16" s="78"/>
      <c r="T16" s="79"/>
      <c r="U16" s="79"/>
      <c r="V16" s="79"/>
      <c r="W16" s="79"/>
    </row>
    <row r="17" spans="1:23" s="80" customFormat="1" ht="20.100000000000001" customHeight="1" x14ac:dyDescent="0.15">
      <c r="A17" s="162"/>
      <c r="B17" s="164"/>
      <c r="C17" s="128"/>
      <c r="D17" s="136"/>
      <c r="F17" s="137"/>
      <c r="G17" s="138"/>
      <c r="H17" s="139" t="s">
        <v>195</v>
      </c>
      <c r="I17" s="140">
        <v>2218100</v>
      </c>
      <c r="J17" s="204" t="s">
        <v>1</v>
      </c>
      <c r="K17" s="204" t="s">
        <v>9</v>
      </c>
      <c r="L17" s="140">
        <v>6</v>
      </c>
      <c r="M17" s="140" t="s">
        <v>5</v>
      </c>
      <c r="N17" s="204" t="s">
        <v>9</v>
      </c>
      <c r="O17" s="205">
        <v>1</v>
      </c>
      <c r="P17" s="206" t="s">
        <v>12</v>
      </c>
      <c r="Q17" s="141">
        <f t="shared" si="1"/>
        <v>13308600</v>
      </c>
      <c r="R17" s="66"/>
      <c r="S17" s="78"/>
      <c r="T17" s="79"/>
      <c r="U17" s="79"/>
      <c r="V17" s="79"/>
      <c r="W17" s="79"/>
    </row>
    <row r="18" spans="1:23" s="80" customFormat="1" ht="20.100000000000001" customHeight="1" x14ac:dyDescent="0.15">
      <c r="A18" s="162"/>
      <c r="B18" s="164"/>
      <c r="C18" s="128"/>
      <c r="D18" s="136"/>
      <c r="F18" s="137"/>
      <c r="G18" s="138"/>
      <c r="H18" s="139" t="s">
        <v>196</v>
      </c>
      <c r="I18" s="140">
        <v>2308700</v>
      </c>
      <c r="J18" s="204" t="s">
        <v>1</v>
      </c>
      <c r="K18" s="204" t="s">
        <v>9</v>
      </c>
      <c r="L18" s="140">
        <v>6</v>
      </c>
      <c r="M18" s="140" t="s">
        <v>5</v>
      </c>
      <c r="N18" s="204" t="s">
        <v>9</v>
      </c>
      <c r="O18" s="205">
        <v>1</v>
      </c>
      <c r="P18" s="206" t="s">
        <v>12</v>
      </c>
      <c r="Q18" s="207">
        <f>I18*L18*O18</f>
        <v>13852200</v>
      </c>
      <c r="R18" s="66"/>
      <c r="S18" s="78"/>
      <c r="T18" s="79"/>
      <c r="U18" s="79"/>
      <c r="V18" s="79"/>
      <c r="W18" s="79"/>
    </row>
    <row r="19" spans="1:23" s="80" customFormat="1" ht="20.100000000000001" customHeight="1" x14ac:dyDescent="0.15">
      <c r="A19" s="124"/>
      <c r="B19" s="142"/>
      <c r="C19" s="150" t="s">
        <v>96</v>
      </c>
      <c r="D19" s="129">
        <v>27831420</v>
      </c>
      <c r="E19" s="129">
        <f>Q19</f>
        <v>27831420</v>
      </c>
      <c r="F19" s="130">
        <f>E19-D19</f>
        <v>0</v>
      </c>
      <c r="G19" s="131">
        <f>E19/D19*100</f>
        <v>100</v>
      </c>
      <c r="H19" s="133" t="s">
        <v>131</v>
      </c>
      <c r="I19" s="133"/>
      <c r="J19" s="199"/>
      <c r="K19" s="199"/>
      <c r="L19" s="133"/>
      <c r="M19" s="199"/>
      <c r="N19" s="199"/>
      <c r="O19" s="200"/>
      <c r="P19" s="201"/>
      <c r="Q19" s="141">
        <f>Q20+Q31+Q36+Q45</f>
        <v>27831420</v>
      </c>
      <c r="R19" s="66"/>
      <c r="S19" s="78"/>
      <c r="T19" s="79"/>
      <c r="U19" s="79"/>
      <c r="V19" s="79"/>
      <c r="W19" s="79"/>
    </row>
    <row r="20" spans="1:23" s="80" customFormat="1" ht="20.100000000000001" customHeight="1" x14ac:dyDescent="0.15">
      <c r="A20" s="124"/>
      <c r="B20" s="142"/>
      <c r="C20" s="128"/>
      <c r="D20" s="136"/>
      <c r="F20" s="137"/>
      <c r="G20" s="138"/>
      <c r="H20" s="139" t="s">
        <v>58</v>
      </c>
      <c r="I20" s="140"/>
      <c r="J20" s="204"/>
      <c r="K20" s="204"/>
      <c r="L20" s="140"/>
      <c r="M20" s="204"/>
      <c r="N20" s="204"/>
      <c r="O20" s="205"/>
      <c r="P20" s="206"/>
      <c r="Q20" s="141">
        <f>SUM(Q21:Q30)</f>
        <v>18307800</v>
      </c>
      <c r="R20" s="66"/>
      <c r="S20" s="78"/>
      <c r="T20" s="79"/>
      <c r="U20" s="79"/>
      <c r="V20" s="79"/>
      <c r="W20" s="79"/>
    </row>
    <row r="21" spans="1:23" s="80" customFormat="1" ht="20.100000000000001" customHeight="1" x14ac:dyDescent="0.15">
      <c r="A21" s="124"/>
      <c r="B21" s="142"/>
      <c r="C21" s="128"/>
      <c r="D21" s="136"/>
      <c r="F21" s="137"/>
      <c r="G21" s="138"/>
      <c r="H21" s="139" t="s">
        <v>215</v>
      </c>
      <c r="I21" s="140">
        <f>ROUNDDOWN((I9*60%),-1)</f>
        <v>2462700</v>
      </c>
      <c r="J21" s="204" t="s">
        <v>1</v>
      </c>
      <c r="K21" s="204" t="s">
        <v>9</v>
      </c>
      <c r="L21" s="140">
        <v>1</v>
      </c>
      <c r="M21" s="204" t="s">
        <v>10</v>
      </c>
      <c r="N21" s="204" t="s">
        <v>9</v>
      </c>
      <c r="O21" s="205">
        <v>1</v>
      </c>
      <c r="P21" s="206" t="s">
        <v>12</v>
      </c>
      <c r="Q21" s="141">
        <f>I21*L21*O21</f>
        <v>2462700</v>
      </c>
      <c r="R21" s="66"/>
      <c r="S21" s="78"/>
      <c r="T21" s="79"/>
      <c r="U21" s="79"/>
      <c r="V21" s="79"/>
      <c r="W21" s="79"/>
    </row>
    <row r="22" spans="1:23" s="80" customFormat="1" ht="20.100000000000001" customHeight="1" x14ac:dyDescent="0.15">
      <c r="A22" s="124"/>
      <c r="B22" s="142"/>
      <c r="C22" s="128"/>
      <c r="D22" s="136"/>
      <c r="F22" s="137"/>
      <c r="G22" s="138"/>
      <c r="H22" s="139" t="s">
        <v>214</v>
      </c>
      <c r="I22" s="140">
        <f t="shared" ref="I22:I30" si="2">ROUNDDOWN((I10*60%),-1)</f>
        <v>2500980</v>
      </c>
      <c r="J22" s="204" t="s">
        <v>1</v>
      </c>
      <c r="K22" s="204" t="s">
        <v>9</v>
      </c>
      <c r="L22" s="140">
        <v>1</v>
      </c>
      <c r="M22" s="204" t="s">
        <v>10</v>
      </c>
      <c r="N22" s="204" t="s">
        <v>9</v>
      </c>
      <c r="O22" s="205">
        <v>1</v>
      </c>
      <c r="P22" s="206" t="s">
        <v>12</v>
      </c>
      <c r="Q22" s="141">
        <f t="shared" ref="Q22:Q30" si="3">I22*L22*O22</f>
        <v>2500980</v>
      </c>
      <c r="R22" s="66"/>
      <c r="S22" s="78"/>
      <c r="T22" s="79"/>
      <c r="U22" s="79"/>
      <c r="V22" s="79"/>
      <c r="W22" s="79"/>
    </row>
    <row r="23" spans="1:23" s="80" customFormat="1" ht="20.100000000000001" customHeight="1" x14ac:dyDescent="0.15">
      <c r="A23" s="124"/>
      <c r="B23" s="142"/>
      <c r="C23" s="128"/>
      <c r="D23" s="136"/>
      <c r="F23" s="137"/>
      <c r="G23" s="138"/>
      <c r="H23" s="139" t="s">
        <v>211</v>
      </c>
      <c r="I23" s="140">
        <f t="shared" si="2"/>
        <v>1836360</v>
      </c>
      <c r="J23" s="204" t="s">
        <v>1</v>
      </c>
      <c r="K23" s="204" t="s">
        <v>9</v>
      </c>
      <c r="L23" s="140">
        <v>1</v>
      </c>
      <c r="M23" s="204" t="s">
        <v>10</v>
      </c>
      <c r="N23" s="204" t="s">
        <v>9</v>
      </c>
      <c r="O23" s="205">
        <v>1</v>
      </c>
      <c r="P23" s="206" t="s">
        <v>12</v>
      </c>
      <c r="Q23" s="141">
        <f t="shared" si="3"/>
        <v>1836360</v>
      </c>
      <c r="R23" s="66"/>
      <c r="S23" s="78"/>
      <c r="T23" s="79"/>
      <c r="U23" s="79"/>
      <c r="V23" s="79"/>
      <c r="W23" s="79"/>
    </row>
    <row r="24" spans="1:23" s="80" customFormat="1" ht="20.100000000000001" customHeight="1" x14ac:dyDescent="0.15">
      <c r="A24" s="124"/>
      <c r="B24" s="142"/>
      <c r="C24" s="128"/>
      <c r="D24" s="136"/>
      <c r="F24" s="137"/>
      <c r="G24" s="138"/>
      <c r="H24" s="139" t="s">
        <v>212</v>
      </c>
      <c r="I24" s="140">
        <f t="shared" si="2"/>
        <v>1880520</v>
      </c>
      <c r="J24" s="204" t="s">
        <v>1</v>
      </c>
      <c r="K24" s="204" t="s">
        <v>9</v>
      </c>
      <c r="L24" s="140">
        <v>1</v>
      </c>
      <c r="M24" s="204" t="s">
        <v>10</v>
      </c>
      <c r="N24" s="204" t="s">
        <v>9</v>
      </c>
      <c r="O24" s="205">
        <v>1</v>
      </c>
      <c r="P24" s="206" t="s">
        <v>12</v>
      </c>
      <c r="Q24" s="141">
        <f t="shared" si="3"/>
        <v>1880520</v>
      </c>
      <c r="R24" s="66"/>
      <c r="S24" s="78"/>
      <c r="T24" s="79"/>
      <c r="U24" s="79"/>
      <c r="V24" s="79"/>
      <c r="W24" s="79"/>
    </row>
    <row r="25" spans="1:23" s="80" customFormat="1" ht="20.100000000000001" customHeight="1" x14ac:dyDescent="0.15">
      <c r="A25" s="124"/>
      <c r="B25" s="142"/>
      <c r="C25" s="128"/>
      <c r="D25" s="136"/>
      <c r="F25" s="137"/>
      <c r="G25" s="138"/>
      <c r="H25" s="139" t="s">
        <v>191</v>
      </c>
      <c r="I25" s="140">
        <f t="shared" si="2"/>
        <v>1836360</v>
      </c>
      <c r="J25" s="204" t="s">
        <v>1</v>
      </c>
      <c r="K25" s="204" t="s">
        <v>9</v>
      </c>
      <c r="L25" s="140">
        <v>1</v>
      </c>
      <c r="M25" s="204" t="s">
        <v>10</v>
      </c>
      <c r="N25" s="204" t="s">
        <v>9</v>
      </c>
      <c r="O25" s="205">
        <v>1</v>
      </c>
      <c r="P25" s="206" t="s">
        <v>12</v>
      </c>
      <c r="Q25" s="141">
        <f t="shared" si="3"/>
        <v>1836360</v>
      </c>
      <c r="R25" s="66"/>
      <c r="S25" s="78"/>
      <c r="T25" s="79"/>
      <c r="U25" s="79"/>
      <c r="V25" s="79"/>
      <c r="W25" s="79"/>
    </row>
    <row r="26" spans="1:23" s="80" customFormat="1" ht="20.100000000000001" customHeight="1" x14ac:dyDescent="0.15">
      <c r="A26" s="124"/>
      <c r="B26" s="142"/>
      <c r="C26" s="128"/>
      <c r="D26" s="136"/>
      <c r="F26" s="137"/>
      <c r="G26" s="138"/>
      <c r="H26" s="139" t="s">
        <v>192</v>
      </c>
      <c r="I26" s="140">
        <f t="shared" si="2"/>
        <v>1880520</v>
      </c>
      <c r="J26" s="204" t="s">
        <v>1</v>
      </c>
      <c r="K26" s="204" t="s">
        <v>9</v>
      </c>
      <c r="L26" s="140">
        <v>1</v>
      </c>
      <c r="M26" s="204" t="s">
        <v>10</v>
      </c>
      <c r="N26" s="204" t="s">
        <v>9</v>
      </c>
      <c r="O26" s="205">
        <v>1</v>
      </c>
      <c r="P26" s="206" t="s">
        <v>135</v>
      </c>
      <c r="Q26" s="141">
        <f t="shared" si="3"/>
        <v>1880520</v>
      </c>
      <c r="R26" s="66"/>
      <c r="S26" s="78"/>
      <c r="T26" s="79"/>
      <c r="U26" s="79"/>
      <c r="V26" s="79"/>
      <c r="W26" s="79"/>
    </row>
    <row r="27" spans="1:23" s="80" customFormat="1" ht="20.100000000000001" customHeight="1" x14ac:dyDescent="0.15">
      <c r="A27" s="124"/>
      <c r="B27" s="142"/>
      <c r="C27" s="128"/>
      <c r="D27" s="136"/>
      <c r="F27" s="137"/>
      <c r="G27" s="208"/>
      <c r="H27" s="139" t="s">
        <v>193</v>
      </c>
      <c r="I27" s="140">
        <f t="shared" si="2"/>
        <v>1566480</v>
      </c>
      <c r="J27" s="204" t="s">
        <v>1</v>
      </c>
      <c r="K27" s="204" t="s">
        <v>9</v>
      </c>
      <c r="L27" s="140">
        <v>1</v>
      </c>
      <c r="M27" s="204" t="s">
        <v>10</v>
      </c>
      <c r="N27" s="204" t="s">
        <v>9</v>
      </c>
      <c r="O27" s="205">
        <v>1</v>
      </c>
      <c r="P27" s="206" t="s">
        <v>12</v>
      </c>
      <c r="Q27" s="141">
        <f t="shared" si="3"/>
        <v>1566480</v>
      </c>
      <c r="R27" s="66"/>
      <c r="S27" s="78"/>
      <c r="T27" s="79"/>
      <c r="U27" s="79"/>
      <c r="V27" s="79"/>
      <c r="W27" s="79"/>
    </row>
    <row r="28" spans="1:23" s="80" customFormat="1" ht="20.100000000000001" customHeight="1" x14ac:dyDescent="0.15">
      <c r="A28" s="209"/>
      <c r="B28" s="210"/>
      <c r="C28" s="178"/>
      <c r="D28" s="180"/>
      <c r="E28" s="108"/>
      <c r="F28" s="179"/>
      <c r="G28" s="211"/>
      <c r="H28" s="182" t="s">
        <v>194</v>
      </c>
      <c r="I28" s="183">
        <f t="shared" si="2"/>
        <v>1627800</v>
      </c>
      <c r="J28" s="212" t="s">
        <v>1</v>
      </c>
      <c r="K28" s="212" t="s">
        <v>9</v>
      </c>
      <c r="L28" s="183">
        <v>1</v>
      </c>
      <c r="M28" s="212" t="s">
        <v>10</v>
      </c>
      <c r="N28" s="212" t="s">
        <v>9</v>
      </c>
      <c r="O28" s="213">
        <v>1</v>
      </c>
      <c r="P28" s="214" t="s">
        <v>12</v>
      </c>
      <c r="Q28" s="215">
        <f t="shared" si="3"/>
        <v>1627800</v>
      </c>
      <c r="R28" s="66"/>
      <c r="S28" s="78"/>
      <c r="T28" s="79"/>
      <c r="U28" s="79"/>
      <c r="V28" s="79"/>
      <c r="W28" s="79"/>
    </row>
    <row r="29" spans="1:23" s="80" customFormat="1" ht="20.100000000000001" customHeight="1" x14ac:dyDescent="0.15">
      <c r="A29" s="216"/>
      <c r="B29" s="217"/>
      <c r="C29" s="218"/>
      <c r="D29" s="219"/>
      <c r="E29" s="220"/>
      <c r="F29" s="221"/>
      <c r="G29" s="222"/>
      <c r="H29" s="223" t="s">
        <v>195</v>
      </c>
      <c r="I29" s="224">
        <f t="shared" si="2"/>
        <v>1330860</v>
      </c>
      <c r="J29" s="225" t="s">
        <v>1</v>
      </c>
      <c r="K29" s="225" t="s">
        <v>9</v>
      </c>
      <c r="L29" s="224">
        <v>1</v>
      </c>
      <c r="M29" s="225" t="s">
        <v>10</v>
      </c>
      <c r="N29" s="225" t="s">
        <v>9</v>
      </c>
      <c r="O29" s="226">
        <v>1</v>
      </c>
      <c r="P29" s="227" t="s">
        <v>135</v>
      </c>
      <c r="Q29" s="228">
        <f t="shared" si="3"/>
        <v>1330860</v>
      </c>
      <c r="R29" s="66"/>
      <c r="S29" s="78"/>
      <c r="T29" s="79"/>
      <c r="U29" s="79"/>
      <c r="V29" s="79"/>
      <c r="W29" s="79"/>
    </row>
    <row r="30" spans="1:23" s="80" customFormat="1" ht="20.100000000000001" customHeight="1" x14ac:dyDescent="0.15">
      <c r="A30" s="124"/>
      <c r="B30" s="142"/>
      <c r="C30" s="128"/>
      <c r="D30" s="136"/>
      <c r="F30" s="137"/>
      <c r="G30" s="138"/>
      <c r="H30" s="144" t="s">
        <v>196</v>
      </c>
      <c r="I30" s="145">
        <f t="shared" si="2"/>
        <v>1385220</v>
      </c>
      <c r="J30" s="229" t="s">
        <v>1</v>
      </c>
      <c r="K30" s="229" t="s">
        <v>9</v>
      </c>
      <c r="L30" s="145">
        <v>1</v>
      </c>
      <c r="M30" s="229" t="s">
        <v>10</v>
      </c>
      <c r="N30" s="229" t="s">
        <v>9</v>
      </c>
      <c r="O30" s="230">
        <v>1</v>
      </c>
      <c r="P30" s="192" t="s">
        <v>135</v>
      </c>
      <c r="Q30" s="207">
        <f t="shared" si="3"/>
        <v>1385220</v>
      </c>
      <c r="R30" s="66"/>
      <c r="S30" s="78"/>
      <c r="T30" s="79"/>
      <c r="U30" s="79"/>
      <c r="V30" s="79"/>
      <c r="W30" s="79"/>
    </row>
    <row r="31" spans="1:23" s="80" customFormat="1" ht="20.100000000000001" customHeight="1" x14ac:dyDescent="0.15">
      <c r="A31" s="124"/>
      <c r="B31" s="142"/>
      <c r="C31" s="128"/>
      <c r="D31" s="136"/>
      <c r="F31" s="137"/>
      <c r="G31" s="138"/>
      <c r="H31" s="139" t="s">
        <v>209</v>
      </c>
      <c r="I31" s="140"/>
      <c r="J31" s="204"/>
      <c r="K31" s="204"/>
      <c r="L31" s="140"/>
      <c r="M31" s="204"/>
      <c r="N31" s="204"/>
      <c r="O31" s="205"/>
      <c r="P31" s="206"/>
      <c r="Q31" s="141">
        <f>SUM(Q32:Q35)</f>
        <v>3120000</v>
      </c>
      <c r="R31" s="66"/>
      <c r="S31" s="78"/>
      <c r="T31" s="79"/>
      <c r="U31" s="79"/>
      <c r="V31" s="79"/>
      <c r="W31" s="79"/>
    </row>
    <row r="32" spans="1:23" s="80" customFormat="1" ht="20.100000000000001" customHeight="1" x14ac:dyDescent="0.15">
      <c r="A32" s="124"/>
      <c r="B32" s="142"/>
      <c r="C32" s="128"/>
      <c r="D32" s="136"/>
      <c r="F32" s="137"/>
      <c r="G32" s="138"/>
      <c r="H32" s="139" t="s">
        <v>208</v>
      </c>
      <c r="I32" s="140">
        <v>20000</v>
      </c>
      <c r="J32" s="204" t="s">
        <v>1</v>
      </c>
      <c r="K32" s="204" t="s">
        <v>9</v>
      </c>
      <c r="L32" s="140">
        <v>12</v>
      </c>
      <c r="M32" s="204" t="s">
        <v>5</v>
      </c>
      <c r="N32" s="204" t="s">
        <v>9</v>
      </c>
      <c r="O32" s="205">
        <v>1</v>
      </c>
      <c r="P32" s="206" t="s">
        <v>12</v>
      </c>
      <c r="Q32" s="141">
        <f>I32*L32*O32</f>
        <v>240000</v>
      </c>
      <c r="R32" s="66"/>
      <c r="S32" s="78"/>
      <c r="T32" s="79"/>
      <c r="U32" s="79"/>
      <c r="V32" s="79"/>
      <c r="W32" s="79"/>
    </row>
    <row r="33" spans="1:23" s="80" customFormat="1" ht="20.100000000000001" customHeight="1" x14ac:dyDescent="0.15">
      <c r="A33" s="124"/>
      <c r="B33" s="142"/>
      <c r="C33" s="128"/>
      <c r="D33" s="136"/>
      <c r="F33" s="137"/>
      <c r="G33" s="138"/>
      <c r="H33" s="139" t="s">
        <v>216</v>
      </c>
      <c r="I33" s="140">
        <v>140000</v>
      </c>
      <c r="J33" s="204" t="s">
        <v>118</v>
      </c>
      <c r="K33" s="204" t="s">
        <v>9</v>
      </c>
      <c r="L33" s="140">
        <v>12</v>
      </c>
      <c r="M33" s="204" t="s">
        <v>113</v>
      </c>
      <c r="N33" s="204" t="s">
        <v>9</v>
      </c>
      <c r="O33" s="205">
        <v>1</v>
      </c>
      <c r="P33" s="206" t="s">
        <v>135</v>
      </c>
      <c r="Q33" s="141">
        <f>I33*L33*O33</f>
        <v>1680000</v>
      </c>
      <c r="R33" s="66"/>
      <c r="S33" s="78"/>
      <c r="T33" s="79"/>
      <c r="U33" s="79"/>
      <c r="V33" s="79"/>
      <c r="W33" s="79"/>
    </row>
    <row r="34" spans="1:23" s="80" customFormat="1" ht="20.100000000000001" customHeight="1" x14ac:dyDescent="0.15">
      <c r="A34" s="124"/>
      <c r="B34" s="142"/>
      <c r="C34" s="128"/>
      <c r="D34" s="136"/>
      <c r="F34" s="137"/>
      <c r="G34" s="138"/>
      <c r="H34" s="139" t="s">
        <v>207</v>
      </c>
      <c r="I34" s="140">
        <v>40000</v>
      </c>
      <c r="J34" s="204" t="s">
        <v>1</v>
      </c>
      <c r="K34" s="204" t="s">
        <v>9</v>
      </c>
      <c r="L34" s="140">
        <v>12</v>
      </c>
      <c r="M34" s="204" t="s">
        <v>5</v>
      </c>
      <c r="N34" s="204" t="s">
        <v>9</v>
      </c>
      <c r="O34" s="205">
        <v>1</v>
      </c>
      <c r="P34" s="206" t="s">
        <v>12</v>
      </c>
      <c r="Q34" s="141">
        <f>I34*L34*O34</f>
        <v>480000</v>
      </c>
      <c r="R34" s="66"/>
      <c r="S34" s="78"/>
      <c r="T34" s="79"/>
      <c r="U34" s="79"/>
      <c r="V34" s="79"/>
      <c r="W34" s="79"/>
    </row>
    <row r="35" spans="1:23" s="80" customFormat="1" ht="20.100000000000001" customHeight="1" x14ac:dyDescent="0.15">
      <c r="A35" s="124"/>
      <c r="B35" s="142"/>
      <c r="C35" s="128"/>
      <c r="D35" s="136"/>
      <c r="F35" s="137"/>
      <c r="G35" s="138"/>
      <c r="H35" s="144" t="s">
        <v>148</v>
      </c>
      <c r="I35" s="145">
        <v>60000</v>
      </c>
      <c r="J35" s="229" t="s">
        <v>1</v>
      </c>
      <c r="K35" s="229" t="s">
        <v>9</v>
      </c>
      <c r="L35" s="145">
        <v>12</v>
      </c>
      <c r="M35" s="229" t="s">
        <v>5</v>
      </c>
      <c r="N35" s="229" t="s">
        <v>9</v>
      </c>
      <c r="O35" s="230">
        <v>1</v>
      </c>
      <c r="P35" s="192" t="s">
        <v>12</v>
      </c>
      <c r="Q35" s="207">
        <f>I35*L35*O35</f>
        <v>720000</v>
      </c>
      <c r="R35" s="66"/>
      <c r="S35" s="78"/>
      <c r="T35" s="79"/>
      <c r="U35" s="79"/>
      <c r="V35" s="79"/>
      <c r="W35" s="79"/>
    </row>
    <row r="36" spans="1:23" s="80" customFormat="1" ht="20.100000000000001" customHeight="1" x14ac:dyDescent="0.15">
      <c r="A36" s="124"/>
      <c r="B36" s="142"/>
      <c r="C36" s="128"/>
      <c r="D36" s="136"/>
      <c r="F36" s="137"/>
      <c r="G36" s="138"/>
      <c r="H36" s="139" t="s">
        <v>210</v>
      </c>
      <c r="I36" s="140"/>
      <c r="J36" s="204"/>
      <c r="K36" s="204"/>
      <c r="L36" s="140"/>
      <c r="M36" s="204"/>
      <c r="N36" s="204"/>
      <c r="O36" s="205"/>
      <c r="P36" s="206"/>
      <c r="Q36" s="141">
        <f>SUM(Q37:Q44)</f>
        <v>4803620</v>
      </c>
      <c r="R36" s="66"/>
      <c r="S36" s="78"/>
      <c r="T36" s="79"/>
      <c r="U36" s="79"/>
      <c r="V36" s="79"/>
      <c r="W36" s="79"/>
    </row>
    <row r="37" spans="1:23" s="80" customFormat="1" ht="20.100000000000001" customHeight="1" x14ac:dyDescent="0.15">
      <c r="A37" s="124"/>
      <c r="B37" s="142"/>
      <c r="C37" s="128"/>
      <c r="D37" s="136"/>
      <c r="F37" s="137"/>
      <c r="G37" s="138"/>
      <c r="H37" s="139" t="s">
        <v>191</v>
      </c>
      <c r="I37" s="140">
        <f t="shared" ref="I37:I44" si="4">ROUNDDOWN((I11/209*1.5*5),-1)</f>
        <v>109830</v>
      </c>
      <c r="J37" s="204" t="s">
        <v>1</v>
      </c>
      <c r="K37" s="204" t="s">
        <v>9</v>
      </c>
      <c r="L37" s="140">
        <f t="shared" ref="L37:L44" si="5">L11</f>
        <v>4</v>
      </c>
      <c r="M37" s="204" t="s">
        <v>5</v>
      </c>
      <c r="N37" s="204" t="s">
        <v>9</v>
      </c>
      <c r="O37" s="205">
        <v>1</v>
      </c>
      <c r="P37" s="206" t="s">
        <v>12</v>
      </c>
      <c r="Q37" s="141">
        <f t="shared" ref="Q37:Q44" si="6">I37*L37*O37</f>
        <v>439320</v>
      </c>
      <c r="R37" s="66"/>
      <c r="S37" s="78"/>
      <c r="T37" s="79"/>
      <c r="U37" s="79"/>
      <c r="V37" s="79"/>
      <c r="W37" s="79"/>
    </row>
    <row r="38" spans="1:23" s="80" customFormat="1" ht="20.100000000000001" customHeight="1" x14ac:dyDescent="0.15">
      <c r="A38" s="124"/>
      <c r="B38" s="142"/>
      <c r="C38" s="128"/>
      <c r="D38" s="136"/>
      <c r="F38" s="137"/>
      <c r="G38" s="138"/>
      <c r="H38" s="139" t="s">
        <v>192</v>
      </c>
      <c r="I38" s="140">
        <f t="shared" si="4"/>
        <v>112470</v>
      </c>
      <c r="J38" s="204" t="s">
        <v>1</v>
      </c>
      <c r="K38" s="204" t="s">
        <v>9</v>
      </c>
      <c r="L38" s="140">
        <f t="shared" si="5"/>
        <v>8</v>
      </c>
      <c r="M38" s="204" t="s">
        <v>5</v>
      </c>
      <c r="N38" s="204" t="s">
        <v>9</v>
      </c>
      <c r="O38" s="205">
        <v>1</v>
      </c>
      <c r="P38" s="206" t="s">
        <v>12</v>
      </c>
      <c r="Q38" s="141">
        <f t="shared" si="6"/>
        <v>899760</v>
      </c>
      <c r="R38" s="66"/>
      <c r="S38" s="78"/>
      <c r="T38" s="79"/>
      <c r="U38" s="79"/>
      <c r="V38" s="79"/>
      <c r="W38" s="79"/>
    </row>
    <row r="39" spans="1:23" s="80" customFormat="1" ht="20.100000000000001" customHeight="1" x14ac:dyDescent="0.15">
      <c r="A39" s="124"/>
      <c r="B39" s="142"/>
      <c r="C39" s="128"/>
      <c r="D39" s="136"/>
      <c r="F39" s="137"/>
      <c r="G39" s="138"/>
      <c r="H39" s="139" t="s">
        <v>191</v>
      </c>
      <c r="I39" s="140">
        <f t="shared" si="4"/>
        <v>109830</v>
      </c>
      <c r="J39" s="204" t="s">
        <v>1</v>
      </c>
      <c r="K39" s="204" t="s">
        <v>9</v>
      </c>
      <c r="L39" s="140">
        <f t="shared" si="5"/>
        <v>5</v>
      </c>
      <c r="M39" s="204" t="s">
        <v>5</v>
      </c>
      <c r="N39" s="204" t="s">
        <v>9</v>
      </c>
      <c r="O39" s="205">
        <v>1</v>
      </c>
      <c r="P39" s="206" t="s">
        <v>12</v>
      </c>
      <c r="Q39" s="141">
        <f t="shared" si="6"/>
        <v>549150</v>
      </c>
      <c r="R39" s="66"/>
      <c r="S39" s="78"/>
      <c r="T39" s="79"/>
      <c r="U39" s="79"/>
      <c r="V39" s="79"/>
      <c r="W39" s="79"/>
    </row>
    <row r="40" spans="1:23" s="80" customFormat="1" ht="20.100000000000001" customHeight="1" x14ac:dyDescent="0.15">
      <c r="A40" s="124"/>
      <c r="B40" s="142"/>
      <c r="C40" s="128"/>
      <c r="D40" s="136"/>
      <c r="F40" s="137"/>
      <c r="G40" s="138"/>
      <c r="H40" s="139" t="s">
        <v>192</v>
      </c>
      <c r="I40" s="140">
        <f t="shared" si="4"/>
        <v>112470</v>
      </c>
      <c r="J40" s="204" t="s">
        <v>1</v>
      </c>
      <c r="K40" s="204" t="s">
        <v>9</v>
      </c>
      <c r="L40" s="140">
        <f t="shared" si="5"/>
        <v>7</v>
      </c>
      <c r="M40" s="204" t="s">
        <v>5</v>
      </c>
      <c r="N40" s="204" t="s">
        <v>9</v>
      </c>
      <c r="O40" s="205">
        <v>1</v>
      </c>
      <c r="P40" s="206" t="s">
        <v>12</v>
      </c>
      <c r="Q40" s="141">
        <f t="shared" si="6"/>
        <v>787290</v>
      </c>
      <c r="R40" s="66"/>
      <c r="S40" s="78"/>
      <c r="T40" s="79"/>
      <c r="U40" s="79"/>
      <c r="V40" s="79"/>
      <c r="W40" s="79"/>
    </row>
    <row r="41" spans="1:23" s="80" customFormat="1" ht="20.100000000000001" customHeight="1" x14ac:dyDescent="0.15">
      <c r="A41" s="124"/>
      <c r="B41" s="142"/>
      <c r="C41" s="128"/>
      <c r="D41" s="136"/>
      <c r="F41" s="137"/>
      <c r="G41" s="138"/>
      <c r="H41" s="139" t="s">
        <v>193</v>
      </c>
      <c r="I41" s="140">
        <f t="shared" si="4"/>
        <v>93680</v>
      </c>
      <c r="J41" s="204" t="s">
        <v>1</v>
      </c>
      <c r="K41" s="204" t="s">
        <v>9</v>
      </c>
      <c r="L41" s="140">
        <f t="shared" si="5"/>
        <v>4</v>
      </c>
      <c r="M41" s="204" t="s">
        <v>5</v>
      </c>
      <c r="N41" s="204" t="s">
        <v>9</v>
      </c>
      <c r="O41" s="205">
        <v>1</v>
      </c>
      <c r="P41" s="206" t="s">
        <v>12</v>
      </c>
      <c r="Q41" s="141">
        <f t="shared" si="6"/>
        <v>374720</v>
      </c>
      <c r="R41" s="66"/>
      <c r="S41" s="78"/>
      <c r="T41" s="79"/>
      <c r="U41" s="79"/>
      <c r="V41" s="79"/>
      <c r="W41" s="79"/>
    </row>
    <row r="42" spans="1:23" s="80" customFormat="1" ht="20.100000000000001" customHeight="1" x14ac:dyDescent="0.15">
      <c r="A42" s="124"/>
      <c r="B42" s="142"/>
      <c r="C42" s="128"/>
      <c r="D42" s="136"/>
      <c r="F42" s="137"/>
      <c r="G42" s="138"/>
      <c r="H42" s="139" t="s">
        <v>194</v>
      </c>
      <c r="I42" s="140">
        <f t="shared" si="4"/>
        <v>97350</v>
      </c>
      <c r="J42" s="204" t="s">
        <v>1</v>
      </c>
      <c r="K42" s="204" t="s">
        <v>9</v>
      </c>
      <c r="L42" s="140">
        <f t="shared" si="5"/>
        <v>8</v>
      </c>
      <c r="M42" s="204" t="s">
        <v>5</v>
      </c>
      <c r="N42" s="204" t="s">
        <v>9</v>
      </c>
      <c r="O42" s="205">
        <v>1</v>
      </c>
      <c r="P42" s="206" t="s">
        <v>12</v>
      </c>
      <c r="Q42" s="141">
        <f t="shared" si="6"/>
        <v>778800</v>
      </c>
      <c r="R42" s="66"/>
      <c r="S42" s="78"/>
      <c r="T42" s="79"/>
      <c r="U42" s="79"/>
      <c r="V42" s="79"/>
      <c r="W42" s="79"/>
    </row>
    <row r="43" spans="1:23" s="80" customFormat="1" ht="20.100000000000001" customHeight="1" x14ac:dyDescent="0.15">
      <c r="A43" s="124"/>
      <c r="B43" s="142"/>
      <c r="C43" s="128"/>
      <c r="D43" s="136"/>
      <c r="F43" s="137"/>
      <c r="G43" s="138"/>
      <c r="H43" s="139" t="s">
        <v>195</v>
      </c>
      <c r="I43" s="140">
        <f t="shared" si="4"/>
        <v>79590</v>
      </c>
      <c r="J43" s="204" t="s">
        <v>1</v>
      </c>
      <c r="K43" s="204" t="s">
        <v>9</v>
      </c>
      <c r="L43" s="140">
        <f t="shared" si="5"/>
        <v>6</v>
      </c>
      <c r="M43" s="204" t="s">
        <v>5</v>
      </c>
      <c r="N43" s="204" t="s">
        <v>9</v>
      </c>
      <c r="O43" s="205">
        <v>1</v>
      </c>
      <c r="P43" s="206" t="s">
        <v>12</v>
      </c>
      <c r="Q43" s="141">
        <f t="shared" si="6"/>
        <v>477540</v>
      </c>
      <c r="R43" s="66"/>
      <c r="S43" s="78"/>
      <c r="T43" s="79"/>
      <c r="U43" s="79"/>
      <c r="V43" s="79"/>
      <c r="W43" s="79"/>
    </row>
    <row r="44" spans="1:23" s="80" customFormat="1" ht="20.100000000000001" customHeight="1" x14ac:dyDescent="0.15">
      <c r="A44" s="124"/>
      <c r="B44" s="142"/>
      <c r="C44" s="128"/>
      <c r="D44" s="136"/>
      <c r="F44" s="137"/>
      <c r="G44" s="138"/>
      <c r="H44" s="139" t="s">
        <v>196</v>
      </c>
      <c r="I44" s="140">
        <f t="shared" si="4"/>
        <v>82840</v>
      </c>
      <c r="J44" s="204" t="s">
        <v>1</v>
      </c>
      <c r="K44" s="204" t="s">
        <v>9</v>
      </c>
      <c r="L44" s="140">
        <f t="shared" si="5"/>
        <v>6</v>
      </c>
      <c r="M44" s="204" t="s">
        <v>5</v>
      </c>
      <c r="N44" s="204" t="s">
        <v>9</v>
      </c>
      <c r="O44" s="205">
        <v>1</v>
      </c>
      <c r="P44" s="206" t="s">
        <v>12</v>
      </c>
      <c r="Q44" s="141">
        <f t="shared" si="6"/>
        <v>497040</v>
      </c>
      <c r="R44" s="66"/>
      <c r="S44" s="78"/>
      <c r="T44" s="79"/>
      <c r="U44" s="79"/>
      <c r="V44" s="79"/>
      <c r="W44" s="79"/>
    </row>
    <row r="45" spans="1:23" s="80" customFormat="1" ht="20.100000000000001" customHeight="1" x14ac:dyDescent="0.15">
      <c r="A45" s="124"/>
      <c r="B45" s="142"/>
      <c r="C45" s="173"/>
      <c r="D45" s="148"/>
      <c r="E45" s="231"/>
      <c r="F45" s="155"/>
      <c r="G45" s="232"/>
      <c r="H45" s="120" t="s">
        <v>222</v>
      </c>
      <c r="I45" s="121">
        <v>200000</v>
      </c>
      <c r="J45" s="194" t="s">
        <v>118</v>
      </c>
      <c r="K45" s="194" t="s">
        <v>9</v>
      </c>
      <c r="L45" s="121">
        <v>8</v>
      </c>
      <c r="M45" s="194" t="s">
        <v>113</v>
      </c>
      <c r="N45" s="194" t="s">
        <v>9</v>
      </c>
      <c r="O45" s="195">
        <v>1</v>
      </c>
      <c r="P45" s="196" t="s">
        <v>135</v>
      </c>
      <c r="Q45" s="233">
        <f>I45*L45*O45</f>
        <v>1600000</v>
      </c>
      <c r="R45" s="66"/>
      <c r="S45" s="78"/>
      <c r="T45" s="79"/>
      <c r="U45" s="79"/>
      <c r="V45" s="79"/>
      <c r="W45" s="79"/>
    </row>
    <row r="46" spans="1:23" s="80" customFormat="1" ht="20.100000000000001" customHeight="1" x14ac:dyDescent="0.15">
      <c r="A46" s="124"/>
      <c r="B46" s="142"/>
      <c r="C46" s="128" t="s">
        <v>189</v>
      </c>
      <c r="D46" s="136">
        <v>17632480</v>
      </c>
      <c r="E46" s="136">
        <f>Q46</f>
        <v>17632480</v>
      </c>
      <c r="F46" s="137">
        <f>E46-D46</f>
        <v>0</v>
      </c>
      <c r="G46" s="152">
        <f>E46/D46*100</f>
        <v>100</v>
      </c>
      <c r="H46" s="139" t="s">
        <v>142</v>
      </c>
      <c r="I46" s="140"/>
      <c r="J46" s="204"/>
      <c r="K46" s="204"/>
      <c r="L46" s="140"/>
      <c r="M46" s="204"/>
      <c r="N46" s="204"/>
      <c r="O46" s="205"/>
      <c r="P46" s="206"/>
      <c r="Q46" s="234">
        <f>Q47</f>
        <v>17632480</v>
      </c>
      <c r="R46" s="66"/>
      <c r="S46" s="78"/>
      <c r="T46" s="79"/>
      <c r="U46" s="79"/>
      <c r="V46" s="79"/>
      <c r="W46" s="79"/>
    </row>
    <row r="47" spans="1:23" s="80" customFormat="1" ht="20.100000000000001" customHeight="1" x14ac:dyDescent="0.15">
      <c r="A47" s="124"/>
      <c r="B47" s="142"/>
      <c r="C47" s="173"/>
      <c r="D47" s="148"/>
      <c r="E47" s="148"/>
      <c r="F47" s="155"/>
      <c r="G47" s="156"/>
      <c r="H47" s="144" t="s">
        <v>143</v>
      </c>
      <c r="I47" s="145">
        <f>Q19+Q8</f>
        <v>211589820</v>
      </c>
      <c r="J47" s="229" t="s">
        <v>118</v>
      </c>
      <c r="K47" s="229" t="s">
        <v>199</v>
      </c>
      <c r="L47" s="145">
        <v>12</v>
      </c>
      <c r="M47" s="229" t="s">
        <v>113</v>
      </c>
      <c r="N47" s="229"/>
      <c r="O47" s="230"/>
      <c r="P47" s="192"/>
      <c r="Q47" s="174">
        <f>ROUNDDOWN((I47/12),-1)</f>
        <v>17632480</v>
      </c>
      <c r="R47" s="66"/>
      <c r="S47" s="78"/>
      <c r="T47" s="79"/>
      <c r="U47" s="79"/>
      <c r="V47" s="79"/>
      <c r="W47" s="79"/>
    </row>
    <row r="48" spans="1:23" s="80" customFormat="1" ht="20.100000000000001" customHeight="1" x14ac:dyDescent="0.15">
      <c r="A48" s="124"/>
      <c r="B48" s="142"/>
      <c r="C48" s="128" t="s">
        <v>65</v>
      </c>
      <c r="D48" s="136">
        <v>21147000</v>
      </c>
      <c r="E48" s="136">
        <f>Q48</f>
        <v>21147000</v>
      </c>
      <c r="F48" s="137">
        <f>E48-D48</f>
        <v>0</v>
      </c>
      <c r="G48" s="165">
        <f>E48/D48*100</f>
        <v>100</v>
      </c>
      <c r="H48" s="139" t="s">
        <v>70</v>
      </c>
      <c r="I48" s="140"/>
      <c r="J48" s="204"/>
      <c r="K48" s="204"/>
      <c r="L48" s="140"/>
      <c r="M48" s="204"/>
      <c r="N48" s="204"/>
      <c r="O48" s="205"/>
      <c r="P48" s="206"/>
      <c r="Q48" s="141">
        <f>SUM(Q49:Q54)</f>
        <v>21147000</v>
      </c>
      <c r="R48" s="66"/>
      <c r="S48" s="78"/>
      <c r="T48" s="79"/>
      <c r="U48" s="79"/>
      <c r="V48" s="79"/>
      <c r="W48" s="79"/>
    </row>
    <row r="49" spans="1:23" s="80" customFormat="1" ht="20.100000000000001" customHeight="1" x14ac:dyDescent="0.15">
      <c r="A49" s="124"/>
      <c r="B49" s="142"/>
      <c r="C49" s="128"/>
      <c r="D49" s="136"/>
      <c r="F49" s="137"/>
      <c r="G49" s="138"/>
      <c r="H49" s="139" t="s">
        <v>45</v>
      </c>
      <c r="I49" s="140">
        <f>Q8+Q19</f>
        <v>211589820</v>
      </c>
      <c r="J49" s="204" t="s">
        <v>1</v>
      </c>
      <c r="K49" s="204" t="s">
        <v>9</v>
      </c>
      <c r="L49" s="276">
        <v>4.5</v>
      </c>
      <c r="M49" s="204" t="s">
        <v>25</v>
      </c>
      <c r="N49" s="204"/>
      <c r="O49" s="205"/>
      <c r="P49" s="206"/>
      <c r="Q49" s="235">
        <f t="shared" ref="Q49:Q54" si="7">ROUNDDOWN((I49*L49/100),-1)</f>
        <v>9521540</v>
      </c>
      <c r="R49" s="66"/>
      <c r="S49" s="78"/>
      <c r="T49" s="79"/>
      <c r="U49" s="79"/>
      <c r="V49" s="79"/>
      <c r="W49" s="79"/>
    </row>
    <row r="50" spans="1:23" s="80" customFormat="1" ht="20.100000000000001" customHeight="1" x14ac:dyDescent="0.15">
      <c r="A50" s="124"/>
      <c r="B50" s="142"/>
      <c r="C50" s="128"/>
      <c r="D50" s="136"/>
      <c r="F50" s="137"/>
      <c r="G50" s="138"/>
      <c r="H50" s="139" t="s">
        <v>52</v>
      </c>
      <c r="I50" s="140">
        <f>I49</f>
        <v>211589820</v>
      </c>
      <c r="J50" s="204" t="s">
        <v>1</v>
      </c>
      <c r="K50" s="204" t="s">
        <v>9</v>
      </c>
      <c r="L50" s="276">
        <v>3.4950000000000001</v>
      </c>
      <c r="M50" s="204" t="s">
        <v>25</v>
      </c>
      <c r="N50" s="204"/>
      <c r="O50" s="205"/>
      <c r="P50" s="206"/>
      <c r="Q50" s="235">
        <f t="shared" si="7"/>
        <v>7395060</v>
      </c>
      <c r="R50" s="66"/>
      <c r="S50" s="78"/>
      <c r="T50" s="79"/>
      <c r="U50" s="79"/>
      <c r="V50" s="66"/>
      <c r="W50" s="79"/>
    </row>
    <row r="51" spans="1:23" s="80" customFormat="1" ht="20.100000000000001" customHeight="1" x14ac:dyDescent="0.15">
      <c r="A51" s="124"/>
      <c r="B51" s="142"/>
      <c r="C51" s="128"/>
      <c r="D51" s="136"/>
      <c r="F51" s="137"/>
      <c r="G51" s="138"/>
      <c r="H51" s="139" t="s">
        <v>39</v>
      </c>
      <c r="I51" s="140">
        <f>Q50</f>
        <v>7395060</v>
      </c>
      <c r="J51" s="204" t="s">
        <v>1</v>
      </c>
      <c r="K51" s="204" t="s">
        <v>9</v>
      </c>
      <c r="L51" s="276">
        <v>12.25</v>
      </c>
      <c r="M51" s="204" t="s">
        <v>25</v>
      </c>
      <c r="N51" s="204"/>
      <c r="O51" s="205"/>
      <c r="P51" s="206"/>
      <c r="Q51" s="235">
        <f t="shared" si="7"/>
        <v>905890</v>
      </c>
      <c r="R51" s="66"/>
      <c r="S51" s="78"/>
      <c r="T51" s="79"/>
      <c r="U51" s="79"/>
      <c r="V51" s="66"/>
      <c r="W51" s="79"/>
    </row>
    <row r="52" spans="1:23" s="80" customFormat="1" ht="20.100000000000001" customHeight="1" x14ac:dyDescent="0.15">
      <c r="A52" s="124"/>
      <c r="B52" s="142"/>
      <c r="C52" s="128"/>
      <c r="D52" s="136"/>
      <c r="F52" s="137"/>
      <c r="G52" s="138"/>
      <c r="H52" s="139" t="s">
        <v>47</v>
      </c>
      <c r="I52" s="140">
        <f>(I49-Q45-Q9-Q10-Q21-Q22)/2</f>
        <v>77567070</v>
      </c>
      <c r="J52" s="204" t="s">
        <v>118</v>
      </c>
      <c r="K52" s="204" t="s">
        <v>9</v>
      </c>
      <c r="L52" s="276">
        <v>1.45</v>
      </c>
      <c r="M52" s="204" t="s">
        <v>25</v>
      </c>
      <c r="N52" s="204"/>
      <c r="O52" s="205"/>
      <c r="P52" s="206"/>
      <c r="Q52" s="235">
        <f t="shared" si="7"/>
        <v>1124720</v>
      </c>
      <c r="R52" s="66"/>
      <c r="S52" s="78"/>
      <c r="T52" s="79"/>
      <c r="U52" s="79"/>
      <c r="V52" s="79"/>
      <c r="W52" s="79"/>
    </row>
    <row r="53" spans="1:23" s="80" customFormat="1" ht="20.100000000000001" customHeight="1" x14ac:dyDescent="0.15">
      <c r="A53" s="124"/>
      <c r="B53" s="142"/>
      <c r="C53" s="128"/>
      <c r="D53" s="136"/>
      <c r="F53" s="137"/>
      <c r="G53" s="138"/>
      <c r="H53" s="139" t="s">
        <v>217</v>
      </c>
      <c r="I53" s="140">
        <f>I52</f>
        <v>77567070</v>
      </c>
      <c r="J53" s="204" t="s">
        <v>118</v>
      </c>
      <c r="K53" s="204" t="s">
        <v>9</v>
      </c>
      <c r="L53" s="276">
        <v>1.55</v>
      </c>
      <c r="M53" s="204" t="s">
        <v>218</v>
      </c>
      <c r="N53" s="204"/>
      <c r="O53" s="205"/>
      <c r="P53" s="206"/>
      <c r="Q53" s="235">
        <f t="shared" si="7"/>
        <v>1202280</v>
      </c>
      <c r="R53" s="66"/>
      <c r="S53" s="78"/>
      <c r="T53" s="79"/>
      <c r="U53" s="79"/>
      <c r="V53" s="79"/>
      <c r="W53" s="79"/>
    </row>
    <row r="54" spans="1:23" s="80" customFormat="1" ht="20.100000000000001" customHeight="1" x14ac:dyDescent="0.15">
      <c r="A54" s="124"/>
      <c r="B54" s="142"/>
      <c r="C54" s="128"/>
      <c r="D54" s="136"/>
      <c r="F54" s="137"/>
      <c r="G54" s="138"/>
      <c r="H54" s="139" t="s">
        <v>59</v>
      </c>
      <c r="I54" s="140">
        <f>(I49-Q45-Q9-Q10-Q21-Q22)</f>
        <v>155134140</v>
      </c>
      <c r="J54" s="204" t="s">
        <v>1</v>
      </c>
      <c r="K54" s="204" t="s">
        <v>147</v>
      </c>
      <c r="L54" s="276">
        <v>0.64300000000000002</v>
      </c>
      <c r="M54" s="204" t="s">
        <v>25</v>
      </c>
      <c r="N54" s="204"/>
      <c r="O54" s="205"/>
      <c r="P54" s="206"/>
      <c r="Q54" s="235">
        <f t="shared" si="7"/>
        <v>997510</v>
      </c>
      <c r="R54" s="66"/>
      <c r="S54" s="78"/>
      <c r="T54" s="79"/>
      <c r="U54" s="79"/>
      <c r="V54" s="79"/>
      <c r="W54" s="79"/>
    </row>
    <row r="55" spans="1:23" s="80" customFormat="1" ht="20.100000000000001" customHeight="1" x14ac:dyDescent="0.15">
      <c r="A55" s="124"/>
      <c r="B55" s="322" t="s">
        <v>62</v>
      </c>
      <c r="C55" s="322"/>
      <c r="D55" s="161">
        <f>SUM(D56:D66)</f>
        <v>2710000</v>
      </c>
      <c r="E55" s="161">
        <f>SUM(E56:E66)</f>
        <v>2710000</v>
      </c>
      <c r="F55" s="125">
        <f t="shared" ref="F55:F69" si="8">E55-D55</f>
        <v>0</v>
      </c>
      <c r="G55" s="126">
        <f t="shared" ref="G55:G69" si="9">E55/D55*100</f>
        <v>100</v>
      </c>
      <c r="H55" s="120"/>
      <c r="I55" s="121"/>
      <c r="J55" s="194"/>
      <c r="K55" s="194"/>
      <c r="L55" s="121"/>
      <c r="M55" s="194"/>
      <c r="N55" s="194"/>
      <c r="O55" s="195"/>
      <c r="P55" s="196"/>
      <c r="Q55" s="197"/>
      <c r="R55" s="66"/>
      <c r="S55" s="78"/>
      <c r="T55" s="79"/>
      <c r="U55" s="79"/>
      <c r="V55" s="66"/>
      <c r="W55" s="79"/>
    </row>
    <row r="56" spans="1:23" s="80" customFormat="1" ht="20.100000000000001" customHeight="1" x14ac:dyDescent="0.15">
      <c r="A56" s="209"/>
      <c r="B56" s="210"/>
      <c r="C56" s="236" t="s">
        <v>48</v>
      </c>
      <c r="D56" s="237">
        <v>2310000</v>
      </c>
      <c r="E56" s="237">
        <f>SUM(Q56+Q57+Q60+Q59)</f>
        <v>2310000</v>
      </c>
      <c r="F56" s="238">
        <f t="shared" si="8"/>
        <v>0</v>
      </c>
      <c r="G56" s="239">
        <f t="shared" si="9"/>
        <v>100</v>
      </c>
      <c r="H56" s="240" t="s">
        <v>151</v>
      </c>
      <c r="I56" s="241">
        <v>80000</v>
      </c>
      <c r="J56" s="242" t="s">
        <v>1</v>
      </c>
      <c r="K56" s="242" t="s">
        <v>9</v>
      </c>
      <c r="L56" s="241">
        <v>4</v>
      </c>
      <c r="M56" s="242" t="s">
        <v>10</v>
      </c>
      <c r="N56" s="242"/>
      <c r="O56" s="243"/>
      <c r="P56" s="244"/>
      <c r="Q56" s="245">
        <f>I56*L56</f>
        <v>320000</v>
      </c>
      <c r="R56" s="66"/>
      <c r="S56" s="66"/>
      <c r="T56" s="79"/>
      <c r="U56" s="79"/>
      <c r="V56" s="66"/>
      <c r="W56" s="79"/>
    </row>
    <row r="57" spans="1:23" s="80" customFormat="1" ht="20.100000000000001" customHeight="1" x14ac:dyDescent="0.15">
      <c r="A57" s="216"/>
      <c r="B57" s="217"/>
      <c r="C57" s="218"/>
      <c r="D57" s="219"/>
      <c r="E57" s="219"/>
      <c r="F57" s="221"/>
      <c r="G57" s="246"/>
      <c r="H57" s="223" t="s">
        <v>115</v>
      </c>
      <c r="I57" s="224">
        <v>0</v>
      </c>
      <c r="J57" s="225" t="s">
        <v>118</v>
      </c>
      <c r="K57" s="225" t="s">
        <v>147</v>
      </c>
      <c r="L57" s="224">
        <v>0</v>
      </c>
      <c r="M57" s="225" t="s">
        <v>116</v>
      </c>
      <c r="N57" s="225"/>
      <c r="O57" s="226"/>
      <c r="P57" s="227"/>
      <c r="Q57" s="228">
        <f>I57*L57</f>
        <v>0</v>
      </c>
      <c r="R57" s="66"/>
      <c r="S57" s="66"/>
      <c r="T57" s="79"/>
      <c r="U57" s="79"/>
      <c r="V57" s="66"/>
      <c r="W57" s="79"/>
    </row>
    <row r="58" spans="1:23" s="80" customFormat="1" ht="20.100000000000001" customHeight="1" x14ac:dyDescent="0.15">
      <c r="A58" s="124"/>
      <c r="B58" s="275"/>
      <c r="C58" s="128"/>
      <c r="D58" s="136"/>
      <c r="E58" s="136"/>
      <c r="F58" s="137"/>
      <c r="G58" s="152"/>
      <c r="H58" s="139" t="s">
        <v>153</v>
      </c>
      <c r="I58" s="140"/>
      <c r="J58" s="204"/>
      <c r="K58" s="204"/>
      <c r="L58" s="140"/>
      <c r="M58" s="204"/>
      <c r="N58" s="204"/>
      <c r="O58" s="205"/>
      <c r="P58" s="206"/>
      <c r="Q58" s="141"/>
      <c r="R58" s="66"/>
      <c r="S58" s="66"/>
      <c r="T58" s="79"/>
      <c r="U58" s="79"/>
      <c r="V58" s="66"/>
      <c r="W58" s="79"/>
    </row>
    <row r="59" spans="1:23" s="80" customFormat="1" ht="20.100000000000001" customHeight="1" x14ac:dyDescent="0.15">
      <c r="A59" s="124"/>
      <c r="B59" s="275"/>
      <c r="C59" s="128"/>
      <c r="D59" s="136"/>
      <c r="E59" s="136"/>
      <c r="F59" s="137"/>
      <c r="G59" s="152"/>
      <c r="H59" s="139" t="s">
        <v>154</v>
      </c>
      <c r="I59" s="140">
        <v>50000</v>
      </c>
      <c r="J59" s="204" t="s">
        <v>118</v>
      </c>
      <c r="K59" s="204" t="s">
        <v>147</v>
      </c>
      <c r="L59" s="140">
        <v>4</v>
      </c>
      <c r="M59" s="204" t="s">
        <v>116</v>
      </c>
      <c r="N59" s="204"/>
      <c r="O59" s="205"/>
      <c r="P59" s="206"/>
      <c r="Q59" s="141">
        <f>I59*L59</f>
        <v>200000</v>
      </c>
      <c r="R59" s="66"/>
      <c r="S59" s="66"/>
      <c r="T59" s="79"/>
      <c r="U59" s="79"/>
      <c r="V59" s="66"/>
      <c r="W59" s="79"/>
    </row>
    <row r="60" spans="1:23" s="80" customFormat="1" ht="20.100000000000001" customHeight="1" x14ac:dyDescent="0.15">
      <c r="A60" s="124"/>
      <c r="B60" s="247"/>
      <c r="C60" s="357"/>
      <c r="D60" s="136"/>
      <c r="E60" s="136"/>
      <c r="F60" s="137"/>
      <c r="G60" s="152"/>
      <c r="H60" s="139" t="s">
        <v>134</v>
      </c>
      <c r="I60" s="140"/>
      <c r="J60" s="204"/>
      <c r="K60" s="204"/>
      <c r="L60" s="140"/>
      <c r="M60" s="204"/>
      <c r="N60" s="204"/>
      <c r="O60" s="205"/>
      <c r="P60" s="206"/>
      <c r="Q60" s="141">
        <f>SUM(Q61:Q65)</f>
        <v>1790000</v>
      </c>
      <c r="R60" s="66"/>
      <c r="S60" s="66"/>
      <c r="T60" s="79"/>
      <c r="U60" s="79"/>
      <c r="V60" s="66"/>
      <c r="W60" s="79"/>
    </row>
    <row r="61" spans="1:23" s="80" customFormat="1" ht="20.100000000000001" customHeight="1" x14ac:dyDescent="0.15">
      <c r="A61" s="124"/>
      <c r="B61" s="247"/>
      <c r="C61" s="357"/>
      <c r="D61" s="136"/>
      <c r="E61" s="66"/>
      <c r="F61" s="137"/>
      <c r="G61" s="152"/>
      <c r="H61" s="139" t="s">
        <v>187</v>
      </c>
      <c r="I61" s="140">
        <v>0</v>
      </c>
      <c r="J61" s="204" t="s">
        <v>118</v>
      </c>
      <c r="K61" s="204" t="s">
        <v>9</v>
      </c>
      <c r="L61" s="140">
        <v>0</v>
      </c>
      <c r="M61" s="204" t="s">
        <v>135</v>
      </c>
      <c r="N61" s="204" t="s">
        <v>9</v>
      </c>
      <c r="O61" s="205">
        <v>0</v>
      </c>
      <c r="P61" s="206" t="s">
        <v>116</v>
      </c>
      <c r="Q61" s="141">
        <f>I61*L61*O61</f>
        <v>0</v>
      </c>
      <c r="R61" s="66"/>
      <c r="S61" s="66"/>
      <c r="T61" s="79"/>
      <c r="U61" s="79"/>
      <c r="V61" s="66"/>
      <c r="W61" s="79"/>
    </row>
    <row r="62" spans="1:23" s="80" customFormat="1" ht="20.100000000000001" customHeight="1" x14ac:dyDescent="0.15">
      <c r="A62" s="124"/>
      <c r="B62" s="247"/>
      <c r="C62" s="358"/>
      <c r="D62" s="136"/>
      <c r="F62" s="137"/>
      <c r="G62" s="138"/>
      <c r="H62" s="139" t="s">
        <v>56</v>
      </c>
      <c r="I62" s="140">
        <v>10000</v>
      </c>
      <c r="J62" s="204" t="s">
        <v>1</v>
      </c>
      <c r="K62" s="204" t="s">
        <v>9</v>
      </c>
      <c r="L62" s="140">
        <v>20</v>
      </c>
      <c r="M62" s="204" t="s">
        <v>12</v>
      </c>
      <c r="N62" s="204" t="s">
        <v>9</v>
      </c>
      <c r="O62" s="205">
        <v>2</v>
      </c>
      <c r="P62" s="206" t="s">
        <v>10</v>
      </c>
      <c r="Q62" s="141">
        <f>I62*L62*O62</f>
        <v>400000</v>
      </c>
      <c r="R62" s="66"/>
      <c r="S62" s="66"/>
      <c r="T62" s="79"/>
      <c r="U62" s="79"/>
      <c r="V62" s="66"/>
      <c r="W62" s="66"/>
    </row>
    <row r="63" spans="1:23" s="80" customFormat="1" ht="20.100000000000001" customHeight="1" x14ac:dyDescent="0.15">
      <c r="A63" s="124"/>
      <c r="B63" s="247"/>
      <c r="C63" s="128"/>
      <c r="D63" s="136"/>
      <c r="F63" s="137"/>
      <c r="G63" s="138"/>
      <c r="H63" s="139" t="s">
        <v>69</v>
      </c>
      <c r="I63" s="140">
        <v>20000</v>
      </c>
      <c r="J63" s="204" t="s">
        <v>1</v>
      </c>
      <c r="K63" s="204" t="s">
        <v>9</v>
      </c>
      <c r="L63" s="140">
        <v>2</v>
      </c>
      <c r="M63" s="204" t="s">
        <v>116</v>
      </c>
      <c r="N63" s="204"/>
      <c r="O63" s="205"/>
      <c r="P63" s="206"/>
      <c r="Q63" s="141">
        <f>I63*L63</f>
        <v>40000</v>
      </c>
      <c r="R63" s="66"/>
      <c r="S63" s="66"/>
      <c r="T63" s="79"/>
      <c r="U63" s="79"/>
      <c r="V63" s="79"/>
      <c r="W63" s="79"/>
    </row>
    <row r="64" spans="1:23" s="80" customFormat="1" ht="20.100000000000001" customHeight="1" x14ac:dyDescent="0.15">
      <c r="A64" s="124"/>
      <c r="B64" s="247"/>
      <c r="C64" s="128"/>
      <c r="D64" s="136"/>
      <c r="F64" s="137"/>
      <c r="G64" s="138"/>
      <c r="H64" s="139" t="s">
        <v>57</v>
      </c>
      <c r="I64" s="140">
        <v>3500</v>
      </c>
      <c r="J64" s="204" t="s">
        <v>1</v>
      </c>
      <c r="K64" s="204" t="s">
        <v>9</v>
      </c>
      <c r="L64" s="140">
        <v>100</v>
      </c>
      <c r="M64" s="204" t="s">
        <v>12</v>
      </c>
      <c r="N64" s="204" t="s">
        <v>9</v>
      </c>
      <c r="O64" s="205">
        <v>1</v>
      </c>
      <c r="P64" s="206" t="s">
        <v>10</v>
      </c>
      <c r="Q64" s="141">
        <f>I64*L64*O64</f>
        <v>350000</v>
      </c>
      <c r="R64" s="66"/>
      <c r="S64" s="66"/>
      <c r="T64" s="79"/>
      <c r="U64" s="79"/>
      <c r="V64" s="79"/>
      <c r="W64" s="79"/>
    </row>
    <row r="65" spans="1:28" s="80" customFormat="1" ht="20.100000000000001" customHeight="1" x14ac:dyDescent="0.15">
      <c r="A65" s="124"/>
      <c r="B65" s="247"/>
      <c r="C65" s="128"/>
      <c r="D65" s="148"/>
      <c r="F65" s="137"/>
      <c r="G65" s="138"/>
      <c r="H65" s="144" t="s">
        <v>51</v>
      </c>
      <c r="I65" s="140">
        <v>1000000</v>
      </c>
      <c r="J65" s="204" t="s">
        <v>1</v>
      </c>
      <c r="K65" s="204" t="s">
        <v>9</v>
      </c>
      <c r="L65" s="140">
        <v>1</v>
      </c>
      <c r="M65" s="204" t="s">
        <v>116</v>
      </c>
      <c r="N65" s="204"/>
      <c r="O65" s="205"/>
      <c r="P65" s="192"/>
      <c r="Q65" s="207">
        <f>I65*L65</f>
        <v>1000000</v>
      </c>
      <c r="R65" s="66"/>
      <c r="S65" s="66"/>
      <c r="T65" s="79"/>
      <c r="U65" s="79"/>
      <c r="V65" s="79"/>
      <c r="W65" s="79"/>
    </row>
    <row r="66" spans="1:28" s="80" customFormat="1" ht="20.100000000000001" customHeight="1" x14ac:dyDescent="0.15">
      <c r="A66" s="124"/>
      <c r="B66" s="142"/>
      <c r="C66" s="147" t="s">
        <v>17</v>
      </c>
      <c r="D66" s="148">
        <v>400000</v>
      </c>
      <c r="E66" s="161">
        <f>Q66</f>
        <v>400000</v>
      </c>
      <c r="F66" s="125">
        <f t="shared" si="8"/>
        <v>0</v>
      </c>
      <c r="G66" s="126">
        <f t="shared" si="9"/>
        <v>100</v>
      </c>
      <c r="H66" s="144" t="s">
        <v>152</v>
      </c>
      <c r="I66" s="121">
        <v>100000</v>
      </c>
      <c r="J66" s="194" t="s">
        <v>1</v>
      </c>
      <c r="K66" s="194" t="s">
        <v>9</v>
      </c>
      <c r="L66" s="121">
        <v>4</v>
      </c>
      <c r="M66" s="194" t="s">
        <v>10</v>
      </c>
      <c r="N66" s="194"/>
      <c r="O66" s="195"/>
      <c r="P66" s="192"/>
      <c r="Q66" s="166">
        <f>I66*L66</f>
        <v>400000</v>
      </c>
      <c r="R66" s="66"/>
      <c r="S66" s="66"/>
      <c r="T66" s="79"/>
      <c r="U66" s="79"/>
      <c r="V66" s="79"/>
      <c r="W66" s="79"/>
    </row>
    <row r="67" spans="1:28" s="80" customFormat="1" ht="20.100000000000001" customHeight="1" x14ac:dyDescent="0.15">
      <c r="A67" s="124"/>
      <c r="B67" s="322" t="s">
        <v>16</v>
      </c>
      <c r="C67" s="322"/>
      <c r="D67" s="148">
        <f>D68+D69+D74+D88+D93+D91</f>
        <v>41640000</v>
      </c>
      <c r="E67" s="248">
        <f>SUM(E68:E93)</f>
        <v>40720000</v>
      </c>
      <c r="F67" s="125">
        <f t="shared" si="8"/>
        <v>-920000</v>
      </c>
      <c r="G67" s="126">
        <f t="shared" si="9"/>
        <v>97.790585975024015</v>
      </c>
      <c r="H67" s="144"/>
      <c r="I67" s="121"/>
      <c r="J67" s="194"/>
      <c r="K67" s="194"/>
      <c r="L67" s="121"/>
      <c r="M67" s="194"/>
      <c r="N67" s="194"/>
      <c r="O67" s="230"/>
      <c r="P67" s="192"/>
      <c r="Q67" s="159"/>
      <c r="R67" s="66"/>
      <c r="S67" s="66"/>
      <c r="T67" s="79"/>
      <c r="U67" s="79"/>
      <c r="V67" s="79"/>
      <c r="W67" s="79"/>
    </row>
    <row r="68" spans="1:28" s="80" customFormat="1" ht="20.100000000000001" customHeight="1" x14ac:dyDescent="0.15">
      <c r="A68" s="124"/>
      <c r="B68" s="176"/>
      <c r="C68" s="147" t="s">
        <v>31</v>
      </c>
      <c r="D68" s="161">
        <v>400000</v>
      </c>
      <c r="E68" s="161">
        <f>SUM(Q68)</f>
        <v>720000</v>
      </c>
      <c r="F68" s="125">
        <f t="shared" si="8"/>
        <v>320000</v>
      </c>
      <c r="G68" s="126">
        <f t="shared" si="9"/>
        <v>180</v>
      </c>
      <c r="H68" s="120" t="s">
        <v>31</v>
      </c>
      <c r="I68" s="121">
        <v>180000</v>
      </c>
      <c r="J68" s="194" t="s">
        <v>1</v>
      </c>
      <c r="K68" s="194" t="s">
        <v>9</v>
      </c>
      <c r="L68" s="121">
        <v>4</v>
      </c>
      <c r="M68" s="194" t="s">
        <v>4</v>
      </c>
      <c r="N68" s="194"/>
      <c r="O68" s="195"/>
      <c r="P68" s="196"/>
      <c r="Q68" s="159">
        <f>I68*L68</f>
        <v>720000</v>
      </c>
      <c r="R68" s="66"/>
      <c r="S68" s="66"/>
      <c r="T68" s="79"/>
      <c r="U68" s="79"/>
      <c r="V68" s="79"/>
      <c r="W68" s="79"/>
    </row>
    <row r="69" spans="1:28" s="80" customFormat="1" ht="19.5" customHeight="1" x14ac:dyDescent="0.15">
      <c r="A69" s="124"/>
      <c r="B69" s="176"/>
      <c r="C69" s="128" t="s">
        <v>81</v>
      </c>
      <c r="D69" s="136">
        <v>6960000</v>
      </c>
      <c r="E69" s="136">
        <f>Q69</f>
        <v>5220000</v>
      </c>
      <c r="F69" s="137">
        <f t="shared" si="8"/>
        <v>-1740000</v>
      </c>
      <c r="G69" s="165">
        <f t="shared" si="9"/>
        <v>75</v>
      </c>
      <c r="H69" s="139" t="s">
        <v>81</v>
      </c>
      <c r="I69" s="140" t="s">
        <v>119</v>
      </c>
      <c r="J69" s="204"/>
      <c r="K69" s="204"/>
      <c r="L69" s="140"/>
      <c r="M69" s="204"/>
      <c r="N69" s="204"/>
      <c r="O69" s="205"/>
      <c r="P69" s="206"/>
      <c r="Q69" s="141">
        <f>SUM(Q70:Q73)</f>
        <v>5220000</v>
      </c>
      <c r="R69" s="66"/>
      <c r="S69" s="66"/>
      <c r="T69" s="79"/>
      <c r="U69" s="79"/>
      <c r="V69" s="79"/>
      <c r="W69" s="79"/>
    </row>
    <row r="70" spans="1:28" s="80" customFormat="1" ht="20.100000000000001" customHeight="1" x14ac:dyDescent="0.15">
      <c r="A70" s="124"/>
      <c r="B70" s="176"/>
      <c r="C70" s="128"/>
      <c r="D70" s="136"/>
      <c r="F70" s="137"/>
      <c r="G70" s="152"/>
      <c r="H70" s="139" t="s">
        <v>132</v>
      </c>
      <c r="I70" s="140">
        <v>180000</v>
      </c>
      <c r="J70" s="204" t="s">
        <v>1</v>
      </c>
      <c r="K70" s="204" t="s">
        <v>9</v>
      </c>
      <c r="L70" s="140">
        <v>12</v>
      </c>
      <c r="M70" s="204" t="s">
        <v>5</v>
      </c>
      <c r="N70" s="204"/>
      <c r="O70" s="205"/>
      <c r="P70" s="206"/>
      <c r="Q70" s="141">
        <f>I70*L70</f>
        <v>2160000</v>
      </c>
      <c r="R70" s="66"/>
      <c r="S70" s="66"/>
      <c r="T70" s="79"/>
      <c r="U70" s="79"/>
      <c r="V70" s="79"/>
      <c r="W70" s="79"/>
    </row>
    <row r="71" spans="1:28" s="80" customFormat="1" ht="20.100000000000001" customHeight="1" x14ac:dyDescent="0.15">
      <c r="A71" s="124"/>
      <c r="B71" s="176"/>
      <c r="C71" s="128"/>
      <c r="D71" s="136"/>
      <c r="F71" s="137"/>
      <c r="G71" s="152"/>
      <c r="H71" s="139" t="s">
        <v>133</v>
      </c>
      <c r="I71" s="140">
        <v>180000</v>
      </c>
      <c r="J71" s="204" t="s">
        <v>1</v>
      </c>
      <c r="K71" s="204" t="s">
        <v>9</v>
      </c>
      <c r="L71" s="140">
        <v>12</v>
      </c>
      <c r="M71" s="204" t="s">
        <v>113</v>
      </c>
      <c r="N71" s="204"/>
      <c r="O71" s="205"/>
      <c r="P71" s="206"/>
      <c r="Q71" s="141">
        <f>I71*L71</f>
        <v>2160000</v>
      </c>
      <c r="R71" s="66"/>
      <c r="S71" s="66"/>
      <c r="T71" s="79"/>
      <c r="U71" s="79"/>
      <c r="V71" s="79"/>
      <c r="W71" s="79"/>
    </row>
    <row r="72" spans="1:28" s="80" customFormat="1" ht="20.100000000000001" customHeight="1" x14ac:dyDescent="0.15">
      <c r="A72" s="124"/>
      <c r="B72" s="176"/>
      <c r="C72" s="128"/>
      <c r="D72" s="136"/>
      <c r="F72" s="137"/>
      <c r="G72" s="152"/>
      <c r="H72" s="139" t="s">
        <v>141</v>
      </c>
      <c r="I72" s="140">
        <v>50000</v>
      </c>
      <c r="J72" s="204" t="s">
        <v>1</v>
      </c>
      <c r="K72" s="204" t="s">
        <v>9</v>
      </c>
      <c r="L72" s="140">
        <v>12</v>
      </c>
      <c r="M72" s="204" t="s">
        <v>113</v>
      </c>
      <c r="N72" s="204"/>
      <c r="O72" s="205"/>
      <c r="P72" s="206"/>
      <c r="Q72" s="141">
        <f>I72*L72</f>
        <v>600000</v>
      </c>
      <c r="R72" s="66"/>
      <c r="S72" s="66"/>
      <c r="T72" s="79"/>
      <c r="U72" s="79"/>
      <c r="V72" s="79"/>
      <c r="W72" s="79"/>
    </row>
    <row r="73" spans="1:28" s="80" customFormat="1" ht="20.100000000000001" customHeight="1" x14ac:dyDescent="0.15">
      <c r="A73" s="124"/>
      <c r="B73" s="176"/>
      <c r="C73" s="128"/>
      <c r="D73" s="136"/>
      <c r="F73" s="137"/>
      <c r="G73" s="152"/>
      <c r="H73" s="139" t="s">
        <v>233</v>
      </c>
      <c r="I73" s="140">
        <v>300000</v>
      </c>
      <c r="J73" s="204" t="s">
        <v>118</v>
      </c>
      <c r="K73" s="204" t="s">
        <v>9</v>
      </c>
      <c r="L73" s="140">
        <v>1</v>
      </c>
      <c r="M73" s="204" t="s">
        <v>113</v>
      </c>
      <c r="N73" s="204"/>
      <c r="O73" s="205"/>
      <c r="P73" s="206"/>
      <c r="Q73" s="141">
        <f>I73*L73</f>
        <v>300000</v>
      </c>
      <c r="R73" s="66"/>
      <c r="S73" s="66"/>
      <c r="T73" s="79"/>
      <c r="U73" s="79"/>
      <c r="V73" s="79"/>
      <c r="W73" s="79"/>
    </row>
    <row r="74" spans="1:28" s="80" customFormat="1" ht="20.100000000000001" customHeight="1" x14ac:dyDescent="0.15">
      <c r="A74" s="124"/>
      <c r="B74" s="176"/>
      <c r="C74" s="150" t="s">
        <v>98</v>
      </c>
      <c r="D74" s="129">
        <v>10450000</v>
      </c>
      <c r="E74" s="129">
        <f>SUM(Q74)</f>
        <v>9750000</v>
      </c>
      <c r="F74" s="130">
        <f>E74-D74</f>
        <v>-700000</v>
      </c>
      <c r="G74" s="131">
        <f>E74/D74*100</f>
        <v>93.301435406698559</v>
      </c>
      <c r="H74" s="132" t="s">
        <v>230</v>
      </c>
      <c r="I74" s="133"/>
      <c r="J74" s="199"/>
      <c r="K74" s="199"/>
      <c r="L74" s="133"/>
      <c r="M74" s="199"/>
      <c r="N74" s="199"/>
      <c r="O74" s="200"/>
      <c r="P74" s="201"/>
      <c r="Q74" s="135">
        <f>SUM(Q75:Q87)</f>
        <v>9750000</v>
      </c>
      <c r="R74" s="66"/>
      <c r="S74" s="66"/>
      <c r="T74" s="79"/>
      <c r="U74" s="79"/>
      <c r="V74" s="79"/>
      <c r="W74" s="79"/>
    </row>
    <row r="75" spans="1:28" s="80" customFormat="1" ht="20.100000000000001" customHeight="1" x14ac:dyDescent="0.15">
      <c r="A75" s="124"/>
      <c r="B75" s="176"/>
      <c r="C75" s="127"/>
      <c r="D75" s="136"/>
      <c r="F75" s="137"/>
      <c r="G75" s="138"/>
      <c r="H75" s="139" t="s">
        <v>66</v>
      </c>
      <c r="I75" s="140">
        <v>10000</v>
      </c>
      <c r="J75" s="204" t="s">
        <v>1</v>
      </c>
      <c r="K75" s="204" t="s">
        <v>9</v>
      </c>
      <c r="L75" s="140">
        <v>12</v>
      </c>
      <c r="M75" s="204" t="s">
        <v>5</v>
      </c>
      <c r="N75" s="204"/>
      <c r="O75" s="205"/>
      <c r="P75" s="206"/>
      <c r="Q75" s="141">
        <f t="shared" ref="Q75:Q79" si="10">I75*L75</f>
        <v>120000</v>
      </c>
      <c r="R75" s="66"/>
      <c r="S75" s="66"/>
      <c r="T75" s="79"/>
      <c r="U75" s="79"/>
      <c r="V75" s="79"/>
      <c r="W75" s="79"/>
    </row>
    <row r="76" spans="1:28" s="80" customFormat="1" ht="20.100000000000001" customHeight="1" x14ac:dyDescent="0.15">
      <c r="A76" s="124"/>
      <c r="B76" s="176"/>
      <c r="C76" s="127"/>
      <c r="D76" s="136"/>
      <c r="F76" s="137"/>
      <c r="G76" s="138"/>
      <c r="H76" s="139" t="s">
        <v>35</v>
      </c>
      <c r="I76" s="140">
        <v>100000</v>
      </c>
      <c r="J76" s="204" t="s">
        <v>1</v>
      </c>
      <c r="K76" s="204" t="s">
        <v>9</v>
      </c>
      <c r="L76" s="140">
        <v>12</v>
      </c>
      <c r="M76" s="204" t="s">
        <v>5</v>
      </c>
      <c r="N76" s="204"/>
      <c r="O76" s="205"/>
      <c r="P76" s="206"/>
      <c r="Q76" s="141">
        <f t="shared" si="10"/>
        <v>1200000</v>
      </c>
      <c r="R76" s="96"/>
      <c r="S76" s="96"/>
      <c r="T76" s="96"/>
      <c r="U76" s="96"/>
      <c r="V76" s="96"/>
      <c r="W76" s="96"/>
      <c r="X76" s="97"/>
      <c r="Y76" s="97"/>
      <c r="Z76" s="97"/>
      <c r="AA76" s="97"/>
      <c r="AB76" s="97"/>
    </row>
    <row r="77" spans="1:28" s="80" customFormat="1" ht="20.100000000000001" customHeight="1" x14ac:dyDescent="0.15">
      <c r="A77" s="124"/>
      <c r="B77" s="176"/>
      <c r="C77" s="127"/>
      <c r="D77" s="136"/>
      <c r="F77" s="137"/>
      <c r="G77" s="138"/>
      <c r="H77" s="139" t="s">
        <v>54</v>
      </c>
      <c r="I77" s="140">
        <v>250000</v>
      </c>
      <c r="J77" s="204" t="s">
        <v>1</v>
      </c>
      <c r="K77" s="204" t="s">
        <v>9</v>
      </c>
      <c r="L77" s="140">
        <v>12</v>
      </c>
      <c r="M77" s="204" t="s">
        <v>5</v>
      </c>
      <c r="N77" s="204"/>
      <c r="O77" s="205"/>
      <c r="P77" s="206"/>
      <c r="Q77" s="141">
        <f t="shared" si="10"/>
        <v>3000000</v>
      </c>
      <c r="R77" s="96"/>
      <c r="S77" s="96"/>
      <c r="T77" s="96"/>
      <c r="U77" s="96"/>
      <c r="V77" s="96"/>
      <c r="W77" s="96"/>
      <c r="X77" s="97"/>
      <c r="Y77" s="97"/>
      <c r="Z77" s="97"/>
      <c r="AA77" s="97"/>
      <c r="AB77" s="97"/>
    </row>
    <row r="78" spans="1:28" s="80" customFormat="1" ht="20.100000000000001" customHeight="1" x14ac:dyDescent="0.15">
      <c r="A78" s="124"/>
      <c r="B78" s="176"/>
      <c r="C78" s="127"/>
      <c r="D78" s="136"/>
      <c r="F78" s="137"/>
      <c r="G78" s="138"/>
      <c r="H78" s="139" t="s">
        <v>64</v>
      </c>
      <c r="I78" s="140">
        <v>15000</v>
      </c>
      <c r="J78" s="204" t="s">
        <v>1</v>
      </c>
      <c r="K78" s="204" t="s">
        <v>9</v>
      </c>
      <c r="L78" s="140">
        <v>6</v>
      </c>
      <c r="M78" s="204" t="s">
        <v>5</v>
      </c>
      <c r="N78" s="204"/>
      <c r="O78" s="205"/>
      <c r="P78" s="206"/>
      <c r="Q78" s="141">
        <f t="shared" si="10"/>
        <v>90000</v>
      </c>
      <c r="R78" s="96"/>
      <c r="S78" s="96"/>
      <c r="T78" s="96"/>
      <c r="U78" s="96"/>
      <c r="V78" s="96"/>
      <c r="W78" s="96"/>
      <c r="X78" s="97"/>
      <c r="Y78" s="97"/>
      <c r="Z78" s="97"/>
      <c r="AA78" s="97"/>
      <c r="AB78" s="97"/>
    </row>
    <row r="79" spans="1:28" s="80" customFormat="1" ht="20.100000000000001" customHeight="1" x14ac:dyDescent="0.15">
      <c r="A79" s="124"/>
      <c r="B79" s="176"/>
      <c r="C79" s="128"/>
      <c r="D79" s="136"/>
      <c r="F79" s="137"/>
      <c r="G79" s="138"/>
      <c r="H79" s="139" t="s">
        <v>46</v>
      </c>
      <c r="I79" s="140">
        <v>40000</v>
      </c>
      <c r="J79" s="204" t="s">
        <v>1</v>
      </c>
      <c r="K79" s="204" t="s">
        <v>9</v>
      </c>
      <c r="L79" s="140">
        <v>1</v>
      </c>
      <c r="M79" s="204" t="s">
        <v>116</v>
      </c>
      <c r="N79" s="204"/>
      <c r="O79" s="205"/>
      <c r="P79" s="206"/>
      <c r="Q79" s="141">
        <f t="shared" si="10"/>
        <v>40000</v>
      </c>
      <c r="R79" s="96"/>
      <c r="S79" s="96"/>
      <c r="T79" s="96"/>
      <c r="U79" s="96"/>
      <c r="V79" s="96"/>
      <c r="W79" s="96"/>
      <c r="X79" s="97"/>
      <c r="Y79" s="97"/>
      <c r="Z79" s="97"/>
      <c r="AA79" s="97"/>
      <c r="AB79" s="97"/>
    </row>
    <row r="80" spans="1:28" s="80" customFormat="1" ht="20.100000000000001" customHeight="1" x14ac:dyDescent="0.15">
      <c r="A80" s="124"/>
      <c r="B80" s="277"/>
      <c r="C80" s="128"/>
      <c r="D80" s="136"/>
      <c r="F80" s="137"/>
      <c r="G80" s="138"/>
      <c r="H80" s="139" t="s">
        <v>174</v>
      </c>
      <c r="I80" s="140">
        <v>450000</v>
      </c>
      <c r="J80" s="204" t="s">
        <v>1</v>
      </c>
      <c r="K80" s="204" t="s">
        <v>9</v>
      </c>
      <c r="L80" s="140">
        <v>4</v>
      </c>
      <c r="M80" s="204" t="s">
        <v>4</v>
      </c>
      <c r="N80" s="204"/>
      <c r="O80" s="205"/>
      <c r="P80" s="206"/>
      <c r="Q80" s="141">
        <f>I80*L80</f>
        <v>1800000</v>
      </c>
      <c r="R80" s="96"/>
      <c r="S80" s="96"/>
      <c r="T80" s="96"/>
      <c r="U80" s="96"/>
      <c r="V80" s="96"/>
      <c r="W80" s="96"/>
      <c r="X80" s="97"/>
      <c r="Y80" s="97"/>
      <c r="Z80" s="97"/>
      <c r="AA80" s="97"/>
      <c r="AB80" s="97"/>
    </row>
    <row r="81" spans="1:28" s="80" customFormat="1" ht="20.100000000000001" customHeight="1" x14ac:dyDescent="0.15">
      <c r="A81" s="124"/>
      <c r="B81" s="277"/>
      <c r="C81" s="128"/>
      <c r="D81" s="136"/>
      <c r="F81" s="137"/>
      <c r="G81" s="138"/>
      <c r="H81" s="139" t="s">
        <v>175</v>
      </c>
      <c r="I81" s="140">
        <v>100000</v>
      </c>
      <c r="J81" s="204" t="s">
        <v>118</v>
      </c>
      <c r="K81" s="204" t="s">
        <v>9</v>
      </c>
      <c r="L81" s="140">
        <v>4</v>
      </c>
      <c r="M81" s="204" t="s">
        <v>176</v>
      </c>
      <c r="N81" s="204"/>
      <c r="O81" s="205"/>
      <c r="P81" s="206"/>
      <c r="Q81" s="141">
        <f>I81*L81</f>
        <v>400000</v>
      </c>
      <c r="R81" s="96"/>
      <c r="S81" s="96"/>
      <c r="T81" s="96"/>
      <c r="U81" s="96"/>
      <c r="V81" s="96"/>
      <c r="W81" s="96"/>
      <c r="X81" s="97"/>
      <c r="Y81" s="97"/>
      <c r="Z81" s="97"/>
      <c r="AA81" s="97"/>
      <c r="AB81" s="97"/>
    </row>
    <row r="82" spans="1:28" s="80" customFormat="1" ht="20.100000000000001" customHeight="1" x14ac:dyDescent="0.15">
      <c r="A82" s="124"/>
      <c r="B82" s="277"/>
      <c r="C82" s="128"/>
      <c r="D82" s="136"/>
      <c r="F82" s="137"/>
      <c r="G82" s="138"/>
      <c r="H82" s="139" t="s">
        <v>239</v>
      </c>
      <c r="I82" s="140">
        <v>200000</v>
      </c>
      <c r="J82" s="204" t="s">
        <v>1</v>
      </c>
      <c r="K82" s="204" t="s">
        <v>9</v>
      </c>
      <c r="L82" s="140">
        <v>1</v>
      </c>
      <c r="M82" s="204" t="s">
        <v>10</v>
      </c>
      <c r="N82" s="204"/>
      <c r="O82" s="205"/>
      <c r="P82" s="206"/>
      <c r="Q82" s="141">
        <f>I82*L82</f>
        <v>200000</v>
      </c>
      <c r="R82" s="96"/>
      <c r="S82" s="96"/>
      <c r="T82" s="96"/>
      <c r="U82" s="96"/>
      <c r="V82" s="96"/>
      <c r="W82" s="96"/>
      <c r="X82" s="97"/>
      <c r="Y82" s="97"/>
      <c r="Z82" s="97"/>
      <c r="AA82" s="97"/>
      <c r="AB82" s="97"/>
    </row>
    <row r="83" spans="1:28" s="80" customFormat="1" ht="20.100000000000001" customHeight="1" x14ac:dyDescent="0.15">
      <c r="A83" s="124"/>
      <c r="B83" s="277"/>
      <c r="C83" s="128"/>
      <c r="D83" s="136"/>
      <c r="F83" s="137"/>
      <c r="G83" s="138"/>
      <c r="H83" s="139" t="s">
        <v>236</v>
      </c>
      <c r="I83" s="140">
        <v>1300000</v>
      </c>
      <c r="J83" s="204" t="s">
        <v>118</v>
      </c>
      <c r="K83" s="204" t="s">
        <v>9</v>
      </c>
      <c r="L83" s="140">
        <v>1</v>
      </c>
      <c r="M83" s="204" t="s">
        <v>10</v>
      </c>
      <c r="N83" s="204"/>
      <c r="O83" s="205"/>
      <c r="P83" s="206"/>
      <c r="Q83" s="141">
        <f>I83*L83</f>
        <v>1300000</v>
      </c>
      <c r="R83" s="96"/>
      <c r="S83" s="96"/>
      <c r="T83" s="96"/>
      <c r="U83" s="96"/>
      <c r="V83" s="96"/>
      <c r="W83" s="96"/>
      <c r="X83" s="97"/>
      <c r="Y83" s="97"/>
      <c r="Z83" s="97"/>
      <c r="AA83" s="97"/>
      <c r="AB83" s="97"/>
    </row>
    <row r="84" spans="1:28" s="80" customFormat="1" ht="20.100000000000001" customHeight="1" x14ac:dyDescent="0.15">
      <c r="A84" s="209"/>
      <c r="B84" s="249"/>
      <c r="C84" s="178"/>
      <c r="D84" s="180"/>
      <c r="E84" s="108"/>
      <c r="F84" s="179"/>
      <c r="G84" s="211"/>
      <c r="H84" s="182" t="s">
        <v>237</v>
      </c>
      <c r="I84" s="183">
        <v>700000</v>
      </c>
      <c r="J84" s="212" t="s">
        <v>118</v>
      </c>
      <c r="K84" s="212" t="s">
        <v>9</v>
      </c>
      <c r="L84" s="183">
        <v>1</v>
      </c>
      <c r="M84" s="212" t="s">
        <v>10</v>
      </c>
      <c r="N84" s="212"/>
      <c r="O84" s="213"/>
      <c r="P84" s="214"/>
      <c r="Q84" s="215">
        <f t="shared" ref="Q84:Q85" si="11">I84*L84</f>
        <v>700000</v>
      </c>
      <c r="R84" s="96"/>
      <c r="S84" s="96"/>
      <c r="T84" s="96"/>
      <c r="U84" s="96"/>
      <c r="V84" s="96"/>
      <c r="W84" s="96"/>
      <c r="X84" s="97"/>
      <c r="Y84" s="97"/>
      <c r="Z84" s="97"/>
      <c r="AA84" s="97"/>
      <c r="AB84" s="97"/>
    </row>
    <row r="85" spans="1:28" s="80" customFormat="1" ht="20.100000000000001" customHeight="1" x14ac:dyDescent="0.15">
      <c r="A85" s="216"/>
      <c r="B85" s="278"/>
      <c r="C85" s="218"/>
      <c r="D85" s="219"/>
      <c r="E85" s="220"/>
      <c r="F85" s="221"/>
      <c r="G85" s="222"/>
      <c r="H85" s="223" t="s">
        <v>238</v>
      </c>
      <c r="I85" s="224">
        <v>800000</v>
      </c>
      <c r="J85" s="225" t="s">
        <v>118</v>
      </c>
      <c r="K85" s="225" t="s">
        <v>9</v>
      </c>
      <c r="L85" s="224">
        <v>1</v>
      </c>
      <c r="M85" s="225" t="s">
        <v>10</v>
      </c>
      <c r="N85" s="225"/>
      <c r="O85" s="226"/>
      <c r="P85" s="227"/>
      <c r="Q85" s="228">
        <f t="shared" si="11"/>
        <v>800000</v>
      </c>
      <c r="R85" s="96"/>
      <c r="S85" s="96"/>
      <c r="T85" s="96"/>
      <c r="U85" s="96"/>
      <c r="V85" s="96"/>
      <c r="W85" s="96"/>
      <c r="X85" s="97"/>
      <c r="Y85" s="97"/>
      <c r="Z85" s="97"/>
      <c r="AA85" s="97"/>
      <c r="AB85" s="97"/>
    </row>
    <row r="86" spans="1:28" s="80" customFormat="1" ht="20.100000000000001" customHeight="1" x14ac:dyDescent="0.15">
      <c r="A86" s="124"/>
      <c r="B86" s="277"/>
      <c r="C86" s="128"/>
      <c r="D86" s="136"/>
      <c r="F86" s="137"/>
      <c r="G86" s="138"/>
      <c r="H86" s="139" t="s">
        <v>232</v>
      </c>
      <c r="I86" s="140">
        <v>20000</v>
      </c>
      <c r="J86" s="204" t="s">
        <v>118</v>
      </c>
      <c r="K86" s="204" t="s">
        <v>9</v>
      </c>
      <c r="L86" s="140">
        <v>5</v>
      </c>
      <c r="M86" s="204" t="s">
        <v>135</v>
      </c>
      <c r="N86" s="204"/>
      <c r="O86" s="205"/>
      <c r="P86" s="206"/>
      <c r="Q86" s="141">
        <f>I86*L86</f>
        <v>100000</v>
      </c>
      <c r="R86" s="96"/>
      <c r="S86" s="96"/>
      <c r="T86" s="96"/>
      <c r="U86" s="96"/>
      <c r="V86" s="96"/>
      <c r="W86" s="96"/>
      <c r="X86" s="97"/>
      <c r="Y86" s="97"/>
      <c r="Z86" s="97"/>
      <c r="AA86" s="97"/>
      <c r="AB86" s="97"/>
    </row>
    <row r="87" spans="1:28" s="80" customFormat="1" ht="20.100000000000001" customHeight="1" x14ac:dyDescent="0.15">
      <c r="A87" s="124"/>
      <c r="B87" s="142"/>
      <c r="C87" s="173"/>
      <c r="D87" s="148"/>
      <c r="E87" s="231"/>
      <c r="F87" s="155"/>
      <c r="G87" s="250"/>
      <c r="H87" s="251" t="s">
        <v>78</v>
      </c>
      <c r="I87" s="145">
        <v>0</v>
      </c>
      <c r="J87" s="229" t="s">
        <v>1</v>
      </c>
      <c r="K87" s="229" t="s">
        <v>9</v>
      </c>
      <c r="L87" s="145">
        <v>0</v>
      </c>
      <c r="M87" s="229" t="s">
        <v>10</v>
      </c>
      <c r="N87" s="229"/>
      <c r="O87" s="230"/>
      <c r="P87" s="192"/>
      <c r="Q87" s="207">
        <f>I87*L87</f>
        <v>0</v>
      </c>
      <c r="R87" s="96"/>
      <c r="S87" s="96"/>
      <c r="T87" s="96"/>
      <c r="U87" s="96"/>
      <c r="V87" s="96"/>
      <c r="W87" s="96"/>
      <c r="X87" s="97"/>
      <c r="Y87" s="97"/>
      <c r="Z87" s="97"/>
      <c r="AA87" s="97"/>
      <c r="AB87" s="97"/>
    </row>
    <row r="88" spans="1:28" s="80" customFormat="1" ht="20.100000000000001" customHeight="1" x14ac:dyDescent="0.15">
      <c r="A88" s="124"/>
      <c r="B88" s="142"/>
      <c r="C88" s="128" t="s">
        <v>29</v>
      </c>
      <c r="D88" s="136">
        <v>3280000</v>
      </c>
      <c r="E88" s="136">
        <f>SUM(Q89:Q90)</f>
        <v>3280000</v>
      </c>
      <c r="F88" s="137">
        <f>E88-D88</f>
        <v>0</v>
      </c>
      <c r="G88" s="165">
        <f>E88/D88*100</f>
        <v>100</v>
      </c>
      <c r="H88" s="139" t="s">
        <v>29</v>
      </c>
      <c r="I88" s="140"/>
      <c r="J88" s="204"/>
      <c r="K88" s="204"/>
      <c r="L88" s="140"/>
      <c r="M88" s="204"/>
      <c r="N88" s="204"/>
      <c r="O88" s="205"/>
      <c r="P88" s="206"/>
      <c r="Q88" s="141">
        <f>SUM(Q89:Q90)</f>
        <v>3280000</v>
      </c>
      <c r="R88" s="96"/>
      <c r="S88" s="96"/>
      <c r="T88" s="96"/>
      <c r="U88" s="96"/>
      <c r="V88" s="96"/>
      <c r="W88" s="96"/>
      <c r="X88" s="97"/>
      <c r="Y88" s="97"/>
      <c r="Z88" s="97"/>
      <c r="AA88" s="97"/>
      <c r="AB88" s="97"/>
    </row>
    <row r="89" spans="1:28" s="80" customFormat="1" ht="20.100000000000001" customHeight="1" x14ac:dyDescent="0.15">
      <c r="A89" s="124"/>
      <c r="B89" s="127"/>
      <c r="C89" s="128"/>
      <c r="D89" s="136"/>
      <c r="E89" s="252"/>
      <c r="F89" s="137"/>
      <c r="G89" s="138"/>
      <c r="H89" s="139" t="s">
        <v>42</v>
      </c>
      <c r="I89" s="140">
        <v>180000</v>
      </c>
      <c r="J89" s="140" t="s">
        <v>1</v>
      </c>
      <c r="K89" s="140" t="s">
        <v>9</v>
      </c>
      <c r="L89" s="140">
        <v>12</v>
      </c>
      <c r="M89" s="140" t="s">
        <v>295</v>
      </c>
      <c r="N89" s="140"/>
      <c r="O89" s="140"/>
      <c r="P89" s="140"/>
      <c r="Q89" s="141">
        <f>I89*L89</f>
        <v>2160000</v>
      </c>
      <c r="R89" s="96"/>
      <c r="S89" s="96"/>
      <c r="T89" s="96"/>
      <c r="U89" s="96"/>
      <c r="V89" s="96"/>
      <c r="W89" s="96"/>
      <c r="X89" s="97"/>
      <c r="Y89" s="97"/>
      <c r="Z89" s="97"/>
      <c r="AA89" s="97"/>
      <c r="AB89" s="97"/>
    </row>
    <row r="90" spans="1:28" s="80" customFormat="1" ht="20.100000000000001" customHeight="1" x14ac:dyDescent="0.15">
      <c r="A90" s="253"/>
      <c r="B90" s="127"/>
      <c r="C90" s="128"/>
      <c r="D90" s="148"/>
      <c r="E90" s="252"/>
      <c r="F90" s="140"/>
      <c r="G90" s="232"/>
      <c r="H90" s="144" t="s">
        <v>77</v>
      </c>
      <c r="I90" s="145">
        <v>280000</v>
      </c>
      <c r="J90" s="145" t="s">
        <v>1</v>
      </c>
      <c r="K90" s="145" t="s">
        <v>9</v>
      </c>
      <c r="L90" s="145">
        <v>4</v>
      </c>
      <c r="M90" s="145" t="s">
        <v>296</v>
      </c>
      <c r="N90" s="145"/>
      <c r="O90" s="145"/>
      <c r="P90" s="145"/>
      <c r="Q90" s="207">
        <f>I90*L90</f>
        <v>1120000</v>
      </c>
      <c r="R90" s="96"/>
      <c r="S90" s="96"/>
      <c r="T90" s="96"/>
      <c r="U90" s="96"/>
      <c r="V90" s="96"/>
      <c r="W90" s="96"/>
      <c r="X90" s="97"/>
      <c r="Y90" s="97"/>
      <c r="Z90" s="97"/>
      <c r="AA90" s="97"/>
      <c r="AB90" s="97"/>
    </row>
    <row r="91" spans="1:28" s="80" customFormat="1" ht="20.100000000000001" customHeight="1" x14ac:dyDescent="0.15">
      <c r="A91" s="124"/>
      <c r="B91" s="142"/>
      <c r="C91" s="150" t="s">
        <v>140</v>
      </c>
      <c r="D91" s="129">
        <v>10400000</v>
      </c>
      <c r="E91" s="129">
        <f>Q91+Q92</f>
        <v>10400000</v>
      </c>
      <c r="F91" s="130">
        <f>E91-D91</f>
        <v>0</v>
      </c>
      <c r="G91" s="254">
        <f>E91/D91*100</f>
        <v>100</v>
      </c>
      <c r="H91" s="132" t="s">
        <v>223</v>
      </c>
      <c r="I91" s="200">
        <v>500000</v>
      </c>
      <c r="J91" s="199" t="s">
        <v>118</v>
      </c>
      <c r="K91" s="199" t="s">
        <v>9</v>
      </c>
      <c r="L91" s="255">
        <v>4</v>
      </c>
      <c r="M91" s="255" t="s">
        <v>116</v>
      </c>
      <c r="N91" s="199"/>
      <c r="O91" s="133"/>
      <c r="P91" s="199"/>
      <c r="Q91" s="135">
        <f>I91*L91</f>
        <v>2000000</v>
      </c>
      <c r="R91" s="96"/>
      <c r="S91" s="96"/>
      <c r="T91" s="96"/>
      <c r="U91" s="96"/>
      <c r="V91" s="96"/>
      <c r="W91" s="96"/>
      <c r="X91" s="97"/>
      <c r="Y91" s="97"/>
      <c r="Z91" s="97"/>
      <c r="AA91" s="97"/>
      <c r="AB91" s="97"/>
    </row>
    <row r="92" spans="1:28" s="80" customFormat="1" ht="20.100000000000001" customHeight="1" x14ac:dyDescent="0.15">
      <c r="A92" s="124"/>
      <c r="B92" s="142"/>
      <c r="C92" s="173"/>
      <c r="D92" s="148"/>
      <c r="E92" s="256"/>
      <c r="F92" s="155"/>
      <c r="G92" s="250"/>
      <c r="H92" s="144" t="s">
        <v>224</v>
      </c>
      <c r="I92" s="145">
        <v>1050000</v>
      </c>
      <c r="J92" s="229" t="s">
        <v>118</v>
      </c>
      <c r="K92" s="229" t="s">
        <v>9</v>
      </c>
      <c r="L92" s="257">
        <v>8</v>
      </c>
      <c r="M92" s="257" t="s">
        <v>116</v>
      </c>
      <c r="N92" s="229"/>
      <c r="O92" s="145"/>
      <c r="P92" s="229"/>
      <c r="Q92" s="207">
        <f>I92*L92</f>
        <v>8400000</v>
      </c>
      <c r="R92" s="96"/>
      <c r="S92" s="96"/>
      <c r="T92" s="96"/>
      <c r="U92" s="96"/>
      <c r="V92" s="96"/>
      <c r="W92" s="96"/>
      <c r="X92" s="97"/>
      <c r="Y92" s="97"/>
      <c r="Z92" s="97"/>
      <c r="AA92" s="97"/>
      <c r="AB92" s="97"/>
    </row>
    <row r="93" spans="1:28" s="80" customFormat="1" ht="20.100000000000001" customHeight="1" x14ac:dyDescent="0.15">
      <c r="A93" s="124"/>
      <c r="B93" s="142"/>
      <c r="C93" s="143" t="s">
        <v>53</v>
      </c>
      <c r="D93" s="136">
        <v>10150000</v>
      </c>
      <c r="E93" s="136">
        <f>Q93</f>
        <v>11350000</v>
      </c>
      <c r="F93" s="137">
        <f>E93-D93</f>
        <v>1200000</v>
      </c>
      <c r="G93" s="165">
        <f>E93/D93*100</f>
        <v>111.82266009852218</v>
      </c>
      <c r="H93" s="258" t="s">
        <v>128</v>
      </c>
      <c r="I93" s="140"/>
      <c r="J93" s="204"/>
      <c r="K93" s="204"/>
      <c r="L93" s="140"/>
      <c r="M93" s="204"/>
      <c r="N93" s="204"/>
      <c r="O93" s="205"/>
      <c r="P93" s="206"/>
      <c r="Q93" s="234">
        <f>SUM(Q94:Q99)</f>
        <v>11350000</v>
      </c>
      <c r="R93" s="96"/>
      <c r="S93" s="96"/>
      <c r="T93" s="96"/>
      <c r="U93" s="96"/>
      <c r="V93" s="96"/>
      <c r="W93" s="96"/>
      <c r="X93" s="97"/>
      <c r="Y93" s="97"/>
      <c r="Z93" s="97"/>
      <c r="AA93" s="97"/>
      <c r="AB93" s="97"/>
    </row>
    <row r="94" spans="1:28" s="80" customFormat="1" ht="20.100000000000001" customHeight="1" x14ac:dyDescent="0.15">
      <c r="A94" s="124"/>
      <c r="B94" s="142"/>
      <c r="C94" s="143"/>
      <c r="D94" s="136"/>
      <c r="E94" s="136"/>
      <c r="F94" s="137"/>
      <c r="G94" s="152"/>
      <c r="H94" s="139" t="s">
        <v>137</v>
      </c>
      <c r="I94" s="140">
        <v>400000</v>
      </c>
      <c r="J94" s="204" t="s">
        <v>1</v>
      </c>
      <c r="K94" s="204" t="s">
        <v>9</v>
      </c>
      <c r="L94" s="140">
        <v>5</v>
      </c>
      <c r="M94" s="204" t="s">
        <v>116</v>
      </c>
      <c r="N94" s="204"/>
      <c r="O94" s="205"/>
      <c r="P94" s="206"/>
      <c r="Q94" s="166">
        <f t="shared" ref="Q94:Q99" si="12">I94*L94</f>
        <v>2000000</v>
      </c>
      <c r="R94" s="96"/>
      <c r="S94" s="96"/>
      <c r="T94" s="96"/>
      <c r="U94" s="96"/>
      <c r="V94" s="96"/>
      <c r="W94" s="96"/>
      <c r="X94" s="97"/>
      <c r="Y94" s="97"/>
      <c r="Z94" s="97"/>
      <c r="AA94" s="97"/>
      <c r="AB94" s="97"/>
    </row>
    <row r="95" spans="1:28" s="80" customFormat="1" ht="20.100000000000001" customHeight="1" x14ac:dyDescent="0.15">
      <c r="A95" s="124"/>
      <c r="B95" s="142"/>
      <c r="C95" s="143"/>
      <c r="D95" s="136"/>
      <c r="E95" s="136"/>
      <c r="F95" s="137"/>
      <c r="G95" s="152"/>
      <c r="H95" s="139" t="s">
        <v>231</v>
      </c>
      <c r="I95" s="140">
        <v>150000</v>
      </c>
      <c r="J95" s="204" t="s">
        <v>118</v>
      </c>
      <c r="K95" s="204" t="s">
        <v>9</v>
      </c>
      <c r="L95" s="140">
        <v>2</v>
      </c>
      <c r="M95" s="204" t="s">
        <v>116</v>
      </c>
      <c r="N95" s="204"/>
      <c r="O95" s="205"/>
      <c r="P95" s="206"/>
      <c r="Q95" s="166">
        <f t="shared" si="12"/>
        <v>300000</v>
      </c>
      <c r="R95" s="96"/>
      <c r="S95" s="96"/>
      <c r="T95" s="96"/>
      <c r="U95" s="96"/>
      <c r="V95" s="96"/>
      <c r="W95" s="96"/>
      <c r="X95" s="97"/>
      <c r="Y95" s="97"/>
      <c r="Z95" s="97"/>
      <c r="AA95" s="97"/>
      <c r="AB95" s="97"/>
    </row>
    <row r="96" spans="1:28" s="80" customFormat="1" ht="20.100000000000001" customHeight="1" x14ac:dyDescent="0.15">
      <c r="A96" s="124"/>
      <c r="B96" s="142"/>
      <c r="C96" s="143"/>
      <c r="D96" s="136"/>
      <c r="E96" s="136"/>
      <c r="F96" s="137"/>
      <c r="G96" s="152"/>
      <c r="H96" s="139" t="s">
        <v>221</v>
      </c>
      <c r="I96" s="140">
        <v>450000</v>
      </c>
      <c r="J96" s="204" t="s">
        <v>1</v>
      </c>
      <c r="K96" s="204" t="s">
        <v>9</v>
      </c>
      <c r="L96" s="140">
        <v>12</v>
      </c>
      <c r="M96" s="204" t="s">
        <v>116</v>
      </c>
      <c r="N96" s="204"/>
      <c r="O96" s="205"/>
      <c r="P96" s="206"/>
      <c r="Q96" s="166">
        <f t="shared" si="12"/>
        <v>5400000</v>
      </c>
      <c r="R96" s="96"/>
      <c r="S96" s="96"/>
      <c r="T96" s="96"/>
      <c r="U96" s="96"/>
      <c r="V96" s="96"/>
      <c r="W96" s="96"/>
      <c r="X96" s="97"/>
      <c r="Y96" s="97"/>
      <c r="Z96" s="97"/>
      <c r="AA96" s="97"/>
      <c r="AB96" s="97"/>
    </row>
    <row r="97" spans="1:28" s="80" customFormat="1" ht="20.100000000000001" customHeight="1" x14ac:dyDescent="0.15">
      <c r="A97" s="124"/>
      <c r="B97" s="142"/>
      <c r="C97" s="143"/>
      <c r="D97" s="136"/>
      <c r="E97" s="136"/>
      <c r="F97" s="137"/>
      <c r="G97" s="152"/>
      <c r="H97" s="139" t="s">
        <v>226</v>
      </c>
      <c r="I97" s="140">
        <v>250000</v>
      </c>
      <c r="J97" s="204" t="s">
        <v>1</v>
      </c>
      <c r="K97" s="204" t="s">
        <v>9</v>
      </c>
      <c r="L97" s="140">
        <v>3</v>
      </c>
      <c r="M97" s="204" t="s">
        <v>135</v>
      </c>
      <c r="N97" s="204"/>
      <c r="O97" s="205"/>
      <c r="P97" s="206"/>
      <c r="Q97" s="166">
        <f t="shared" si="12"/>
        <v>750000</v>
      </c>
      <c r="R97" s="96"/>
      <c r="S97" s="96"/>
      <c r="T97" s="96"/>
      <c r="U97" s="96"/>
      <c r="V97" s="96"/>
      <c r="W97" s="96"/>
      <c r="X97" s="97"/>
      <c r="Y97" s="97"/>
      <c r="Z97" s="97"/>
      <c r="AA97" s="97"/>
      <c r="AB97" s="97"/>
    </row>
    <row r="98" spans="1:28" s="80" customFormat="1" ht="20.100000000000001" customHeight="1" x14ac:dyDescent="0.15">
      <c r="A98" s="124"/>
      <c r="B98" s="142"/>
      <c r="C98" s="143"/>
      <c r="D98" s="136"/>
      <c r="E98" s="136"/>
      <c r="F98" s="137"/>
      <c r="G98" s="152"/>
      <c r="H98" s="139" t="s">
        <v>227</v>
      </c>
      <c r="I98" s="140">
        <v>200000</v>
      </c>
      <c r="J98" s="204" t="s">
        <v>118</v>
      </c>
      <c r="K98" s="204" t="s">
        <v>9</v>
      </c>
      <c r="L98" s="140">
        <v>2</v>
      </c>
      <c r="M98" s="204" t="s">
        <v>135</v>
      </c>
      <c r="N98" s="204"/>
      <c r="O98" s="205"/>
      <c r="P98" s="206"/>
      <c r="Q98" s="166">
        <f t="shared" si="12"/>
        <v>400000</v>
      </c>
      <c r="R98" s="96"/>
      <c r="S98" s="96"/>
      <c r="T98" s="96"/>
      <c r="U98" s="96"/>
      <c r="V98" s="96"/>
      <c r="W98" s="96"/>
      <c r="X98" s="97"/>
      <c r="Y98" s="97"/>
      <c r="Z98" s="97"/>
      <c r="AA98" s="97"/>
      <c r="AB98" s="97"/>
    </row>
    <row r="99" spans="1:28" s="80" customFormat="1" ht="20.100000000000001" customHeight="1" x14ac:dyDescent="0.15">
      <c r="A99" s="124"/>
      <c r="B99" s="142"/>
      <c r="C99" s="143"/>
      <c r="D99" s="136"/>
      <c r="E99" s="136"/>
      <c r="F99" s="137"/>
      <c r="G99" s="152"/>
      <c r="H99" s="139" t="s">
        <v>235</v>
      </c>
      <c r="I99" s="140">
        <v>2500000</v>
      </c>
      <c r="J99" s="204" t="s">
        <v>118</v>
      </c>
      <c r="K99" s="204" t="s">
        <v>9</v>
      </c>
      <c r="L99" s="140">
        <v>1</v>
      </c>
      <c r="M99" s="204" t="s">
        <v>116</v>
      </c>
      <c r="N99" s="204"/>
      <c r="O99" s="205"/>
      <c r="P99" s="206"/>
      <c r="Q99" s="166">
        <f t="shared" si="12"/>
        <v>2500000</v>
      </c>
      <c r="R99" s="96"/>
      <c r="S99" s="96"/>
      <c r="T99" s="96"/>
      <c r="U99" s="96"/>
      <c r="V99" s="96"/>
      <c r="W99" s="96"/>
      <c r="X99" s="97"/>
      <c r="Y99" s="97"/>
      <c r="Z99" s="97"/>
      <c r="AA99" s="97"/>
      <c r="AB99" s="97"/>
    </row>
    <row r="100" spans="1:28" s="80" customFormat="1" ht="20.100000000000001" customHeight="1" x14ac:dyDescent="0.15">
      <c r="A100" s="314" t="s">
        <v>50</v>
      </c>
      <c r="B100" s="321"/>
      <c r="C100" s="321"/>
      <c r="D100" s="146">
        <f>D101</f>
        <v>6400000</v>
      </c>
      <c r="E100" s="146">
        <f>E101</f>
        <v>6710723</v>
      </c>
      <c r="F100" s="118">
        <f t="shared" ref="F100:F106" si="13">E100-D100</f>
        <v>310723</v>
      </c>
      <c r="G100" s="259">
        <v>0</v>
      </c>
      <c r="H100" s="120"/>
      <c r="I100" s="121"/>
      <c r="J100" s="194"/>
      <c r="K100" s="194"/>
      <c r="L100" s="121"/>
      <c r="M100" s="194"/>
      <c r="N100" s="194"/>
      <c r="O100" s="195"/>
      <c r="P100" s="196"/>
      <c r="Q100" s="197"/>
      <c r="R100" s="96"/>
      <c r="S100" s="96"/>
      <c r="T100" s="96"/>
      <c r="U100" s="96"/>
      <c r="V100" s="96"/>
      <c r="W100" s="96"/>
      <c r="X100" s="97"/>
      <c r="Y100" s="97"/>
      <c r="Z100" s="97"/>
      <c r="AA100" s="97"/>
      <c r="AB100" s="97"/>
    </row>
    <row r="101" spans="1:28" s="80" customFormat="1" ht="20.100000000000001" customHeight="1" x14ac:dyDescent="0.15">
      <c r="A101" s="124"/>
      <c r="B101" s="322" t="s">
        <v>18</v>
      </c>
      <c r="C101" s="322"/>
      <c r="D101" s="148">
        <f>D102+D103</f>
        <v>6400000</v>
      </c>
      <c r="E101" s="148">
        <f>E102+E103</f>
        <v>6710723</v>
      </c>
      <c r="F101" s="125">
        <f t="shared" si="13"/>
        <v>310723</v>
      </c>
      <c r="G101" s="260">
        <v>0</v>
      </c>
      <c r="H101" s="144"/>
      <c r="I101" s="121"/>
      <c r="J101" s="194"/>
      <c r="K101" s="194"/>
      <c r="L101" s="121"/>
      <c r="M101" s="194"/>
      <c r="N101" s="194"/>
      <c r="O101" s="230"/>
      <c r="P101" s="192"/>
      <c r="Q101" s="197"/>
      <c r="R101" s="96"/>
      <c r="S101" s="96"/>
      <c r="T101" s="96"/>
      <c r="U101" s="96"/>
      <c r="V101" s="96"/>
      <c r="W101" s="96"/>
      <c r="X101" s="97"/>
      <c r="Y101" s="97"/>
      <c r="Z101" s="97"/>
      <c r="AA101" s="97"/>
      <c r="AB101" s="97"/>
    </row>
    <row r="102" spans="1:28" s="80" customFormat="1" ht="20.100000000000001" customHeight="1" x14ac:dyDescent="0.15">
      <c r="A102" s="124"/>
      <c r="B102" s="142"/>
      <c r="C102" s="173" t="s">
        <v>41</v>
      </c>
      <c r="D102" s="148">
        <v>6400000</v>
      </c>
      <c r="E102" s="148">
        <f>Q102</f>
        <v>6710723</v>
      </c>
      <c r="F102" s="125">
        <f t="shared" si="13"/>
        <v>310723</v>
      </c>
      <c r="G102" s="261">
        <v>0</v>
      </c>
      <c r="H102" s="144" t="s">
        <v>41</v>
      </c>
      <c r="I102" s="121">
        <v>6710723</v>
      </c>
      <c r="J102" s="194" t="s">
        <v>1</v>
      </c>
      <c r="K102" s="194" t="s">
        <v>9</v>
      </c>
      <c r="L102" s="79"/>
      <c r="M102" s="79"/>
      <c r="N102" s="194"/>
      <c r="O102" s="121">
        <v>1</v>
      </c>
      <c r="P102" s="194" t="s">
        <v>10</v>
      </c>
      <c r="Q102" s="233">
        <f>I102*O102</f>
        <v>6710723</v>
      </c>
      <c r="R102" s="96"/>
      <c r="S102" s="96"/>
      <c r="T102" s="96"/>
      <c r="U102" s="96"/>
      <c r="V102" s="96"/>
      <c r="W102" s="96"/>
      <c r="X102" s="97"/>
      <c r="Y102" s="97"/>
      <c r="Z102" s="97"/>
      <c r="AA102" s="97"/>
      <c r="AB102" s="97"/>
    </row>
    <row r="103" spans="1:28" s="80" customFormat="1" ht="20.100000000000001" customHeight="1" x14ac:dyDescent="0.15">
      <c r="A103" s="167"/>
      <c r="B103" s="262"/>
      <c r="C103" s="147" t="s">
        <v>67</v>
      </c>
      <c r="D103" s="148">
        <v>0</v>
      </c>
      <c r="E103" s="148">
        <f>Q103</f>
        <v>0</v>
      </c>
      <c r="F103" s="125">
        <f t="shared" si="13"/>
        <v>0</v>
      </c>
      <c r="G103" s="261">
        <v>0</v>
      </c>
      <c r="H103" s="144" t="s">
        <v>67</v>
      </c>
      <c r="I103" s="121">
        <v>0</v>
      </c>
      <c r="J103" s="194" t="s">
        <v>1</v>
      </c>
      <c r="K103" s="204" t="s">
        <v>9</v>
      </c>
      <c r="L103" s="121"/>
      <c r="M103" s="194"/>
      <c r="N103" s="194"/>
      <c r="O103" s="121">
        <v>0</v>
      </c>
      <c r="P103" s="194" t="s">
        <v>10</v>
      </c>
      <c r="Q103" s="233">
        <f>I103*O103</f>
        <v>0</v>
      </c>
      <c r="R103" s="96"/>
      <c r="S103" s="96"/>
      <c r="T103" s="96"/>
      <c r="U103" s="96"/>
      <c r="V103" s="96"/>
      <c r="W103" s="96"/>
      <c r="X103" s="97"/>
      <c r="Y103" s="97"/>
      <c r="Z103" s="97"/>
      <c r="AA103" s="97"/>
      <c r="AB103" s="97"/>
    </row>
    <row r="104" spans="1:28" s="80" customFormat="1" ht="20.100000000000001" customHeight="1" x14ac:dyDescent="0.15">
      <c r="A104" s="314" t="s">
        <v>13</v>
      </c>
      <c r="B104" s="314"/>
      <c r="C104" s="314"/>
      <c r="D104" s="158">
        <f>D105</f>
        <v>49357000</v>
      </c>
      <c r="E104" s="158">
        <f>E105</f>
        <v>56861420</v>
      </c>
      <c r="F104" s="118">
        <f t="shared" si="13"/>
        <v>7504420</v>
      </c>
      <c r="G104" s="113">
        <f>E104/D104*100</f>
        <v>115.20436817472699</v>
      </c>
      <c r="H104" s="144"/>
      <c r="I104" s="121"/>
      <c r="J104" s="194"/>
      <c r="K104" s="194"/>
      <c r="L104" s="121"/>
      <c r="M104" s="194"/>
      <c r="N104" s="194"/>
      <c r="O104" s="230"/>
      <c r="P104" s="192"/>
      <c r="Q104" s="197"/>
      <c r="R104" s="96"/>
      <c r="S104" s="96"/>
      <c r="T104" s="96"/>
      <c r="U104" s="96"/>
      <c r="V104" s="96"/>
      <c r="W104" s="96"/>
      <c r="X104" s="97"/>
      <c r="Y104" s="97"/>
      <c r="Z104" s="97"/>
      <c r="AA104" s="97"/>
      <c r="AB104" s="97"/>
    </row>
    <row r="105" spans="1:28" s="80" customFormat="1" ht="20.100000000000001" customHeight="1" x14ac:dyDescent="0.15">
      <c r="A105" s="124"/>
      <c r="B105" s="322" t="s">
        <v>99</v>
      </c>
      <c r="C105" s="322"/>
      <c r="D105" s="148">
        <f>D106</f>
        <v>49357000</v>
      </c>
      <c r="E105" s="148">
        <f>E106</f>
        <v>56861420</v>
      </c>
      <c r="F105" s="125">
        <f t="shared" si="13"/>
        <v>7504420</v>
      </c>
      <c r="G105" s="126">
        <f>E105/D105*100</f>
        <v>115.20436817472699</v>
      </c>
      <c r="H105" s="144"/>
      <c r="I105" s="121"/>
      <c r="J105" s="194"/>
      <c r="K105" s="194"/>
      <c r="L105" s="121"/>
      <c r="M105" s="194"/>
      <c r="N105" s="194"/>
      <c r="O105" s="230"/>
      <c r="P105" s="192"/>
      <c r="Q105" s="233"/>
      <c r="R105" s="96"/>
      <c r="S105" s="96"/>
      <c r="T105" s="96"/>
      <c r="U105" s="96"/>
      <c r="V105" s="96"/>
      <c r="W105" s="96"/>
      <c r="X105" s="97"/>
      <c r="Y105" s="97"/>
      <c r="Z105" s="97"/>
      <c r="AA105" s="97"/>
      <c r="AB105" s="97"/>
    </row>
    <row r="106" spans="1:28" s="80" customFormat="1" ht="20.100000000000001" customHeight="1" x14ac:dyDescent="0.15">
      <c r="A106" s="124"/>
      <c r="B106" s="142"/>
      <c r="C106" s="128" t="s">
        <v>100</v>
      </c>
      <c r="D106" s="129">
        <v>49357000</v>
      </c>
      <c r="E106" s="129">
        <f>Q106+Q117+Q120+Q123+Q128+Q133+Q134+Q137+Q140+Q146+Q152+Q156</f>
        <v>56861420</v>
      </c>
      <c r="F106" s="130">
        <f t="shared" si="13"/>
        <v>7504420</v>
      </c>
      <c r="G106" s="151">
        <f>E106/D106*100</f>
        <v>115.20436817472699</v>
      </c>
      <c r="H106" s="132" t="s">
        <v>160</v>
      </c>
      <c r="I106" s="133"/>
      <c r="J106" s="199"/>
      <c r="K106" s="199"/>
      <c r="L106" s="133"/>
      <c r="M106" s="199"/>
      <c r="N106" s="199"/>
      <c r="O106" s="200"/>
      <c r="P106" s="201"/>
      <c r="Q106" s="141">
        <f>SUM(Q107:Q116)</f>
        <v>21371500</v>
      </c>
      <c r="R106" s="96"/>
      <c r="S106" s="96"/>
      <c r="T106" s="96"/>
      <c r="U106" s="96"/>
      <c r="V106" s="96"/>
      <c r="W106" s="96"/>
      <c r="X106" s="97"/>
      <c r="Y106" s="97"/>
      <c r="Z106" s="97"/>
      <c r="AA106" s="97"/>
      <c r="AB106" s="97"/>
    </row>
    <row r="107" spans="1:28" s="80" customFormat="1" ht="21.75" customHeight="1" x14ac:dyDescent="0.15">
      <c r="A107" s="124"/>
      <c r="B107" s="142"/>
      <c r="C107" s="128"/>
      <c r="D107" s="136"/>
      <c r="E107" s="66"/>
      <c r="F107" s="137"/>
      <c r="G107" s="152"/>
      <c r="H107" s="139" t="s">
        <v>159</v>
      </c>
      <c r="I107" s="140">
        <v>10000</v>
      </c>
      <c r="J107" s="204" t="s">
        <v>118</v>
      </c>
      <c r="K107" s="204" t="s">
        <v>147</v>
      </c>
      <c r="L107" s="140">
        <v>200</v>
      </c>
      <c r="M107" s="204" t="s">
        <v>135</v>
      </c>
      <c r="N107" s="204" t="s">
        <v>147</v>
      </c>
      <c r="O107" s="205">
        <v>2</v>
      </c>
      <c r="P107" s="206" t="s">
        <v>116</v>
      </c>
      <c r="Q107" s="141">
        <f>I107*L107*O107</f>
        <v>4000000</v>
      </c>
      <c r="R107" s="96"/>
      <c r="S107" s="96"/>
      <c r="T107" s="96"/>
      <c r="U107" s="96"/>
      <c r="V107" s="96"/>
      <c r="W107" s="96"/>
      <c r="X107" s="97"/>
      <c r="Y107" s="97"/>
      <c r="Z107" s="97"/>
      <c r="AA107" s="97"/>
      <c r="AB107" s="97"/>
    </row>
    <row r="108" spans="1:28" s="80" customFormat="1" ht="20.100000000000001" customHeight="1" x14ac:dyDescent="0.15">
      <c r="A108" s="124"/>
      <c r="B108" s="142"/>
      <c r="C108" s="128"/>
      <c r="D108" s="136"/>
      <c r="E108" s="66"/>
      <c r="F108" s="137"/>
      <c r="G108" s="152"/>
      <c r="H108" s="139" t="s">
        <v>279</v>
      </c>
      <c r="I108" s="140">
        <v>1611500</v>
      </c>
      <c r="J108" s="204" t="s">
        <v>118</v>
      </c>
      <c r="K108" s="204" t="s">
        <v>147</v>
      </c>
      <c r="L108" s="140">
        <v>1</v>
      </c>
      <c r="M108" s="204" t="s">
        <v>116</v>
      </c>
      <c r="N108" s="204"/>
      <c r="O108" s="205"/>
      <c r="P108" s="206"/>
      <c r="Q108" s="141">
        <f>I108*L108</f>
        <v>1611500</v>
      </c>
      <c r="R108" s="96"/>
      <c r="S108" s="96"/>
      <c r="T108" s="96"/>
      <c r="U108" s="96"/>
      <c r="V108" s="96"/>
      <c r="W108" s="96"/>
      <c r="X108" s="97"/>
      <c r="Y108" s="97"/>
      <c r="Z108" s="97"/>
      <c r="AA108" s="97"/>
      <c r="AB108" s="97"/>
    </row>
    <row r="109" spans="1:28" s="80" customFormat="1" ht="20.100000000000001" customHeight="1" x14ac:dyDescent="0.15">
      <c r="A109" s="124"/>
      <c r="B109" s="142"/>
      <c r="C109" s="128"/>
      <c r="D109" s="136"/>
      <c r="E109" s="66"/>
      <c r="F109" s="137"/>
      <c r="G109" s="152"/>
      <c r="H109" s="139" t="s">
        <v>278</v>
      </c>
      <c r="I109" s="140">
        <v>500000</v>
      </c>
      <c r="J109" s="204" t="s">
        <v>118</v>
      </c>
      <c r="K109" s="204" t="s">
        <v>147</v>
      </c>
      <c r="L109" s="140">
        <v>1</v>
      </c>
      <c r="M109" s="204" t="s">
        <v>116</v>
      </c>
      <c r="N109" s="204"/>
      <c r="O109" s="205"/>
      <c r="P109" s="206"/>
      <c r="Q109" s="141">
        <f>I109*L109</f>
        <v>500000</v>
      </c>
      <c r="R109" s="96"/>
      <c r="S109" s="96"/>
      <c r="T109" s="96"/>
      <c r="U109" s="96"/>
      <c r="V109" s="96"/>
      <c r="W109" s="96"/>
      <c r="X109" s="97"/>
      <c r="Y109" s="97"/>
      <c r="Z109" s="97"/>
      <c r="AA109" s="97"/>
      <c r="AB109" s="97"/>
    </row>
    <row r="110" spans="1:28" s="80" customFormat="1" ht="20.100000000000001" customHeight="1" x14ac:dyDescent="0.15">
      <c r="A110" s="124"/>
      <c r="B110" s="142"/>
      <c r="C110" s="128"/>
      <c r="D110" s="136"/>
      <c r="E110" s="66"/>
      <c r="F110" s="137"/>
      <c r="G110" s="152"/>
      <c r="H110" s="139" t="s">
        <v>229</v>
      </c>
      <c r="I110" s="140">
        <v>500000</v>
      </c>
      <c r="J110" s="204" t="s">
        <v>118</v>
      </c>
      <c r="K110" s="204" t="s">
        <v>147</v>
      </c>
      <c r="L110" s="140">
        <v>1</v>
      </c>
      <c r="M110" s="204" t="s">
        <v>116</v>
      </c>
      <c r="N110" s="204"/>
      <c r="O110" s="205"/>
      <c r="P110" s="206"/>
      <c r="Q110" s="141">
        <f>I110*L110</f>
        <v>500000</v>
      </c>
      <c r="R110" s="96"/>
      <c r="S110" s="96"/>
      <c r="T110" s="96"/>
      <c r="U110" s="96"/>
      <c r="V110" s="96"/>
      <c r="W110" s="96"/>
      <c r="X110" s="97"/>
      <c r="Y110" s="97"/>
      <c r="Z110" s="97"/>
      <c r="AA110" s="97"/>
      <c r="AB110" s="97"/>
    </row>
    <row r="111" spans="1:28" s="80" customFormat="1" ht="20.100000000000001" customHeight="1" x14ac:dyDescent="0.15">
      <c r="A111" s="124"/>
      <c r="B111" s="142"/>
      <c r="C111" s="128"/>
      <c r="D111" s="136"/>
      <c r="F111" s="137"/>
      <c r="G111" s="138"/>
      <c r="H111" s="139" t="s">
        <v>155</v>
      </c>
      <c r="I111" s="140">
        <v>9800</v>
      </c>
      <c r="J111" s="204" t="s">
        <v>1</v>
      </c>
      <c r="K111" s="204" t="s">
        <v>9</v>
      </c>
      <c r="L111" s="140">
        <v>200</v>
      </c>
      <c r="M111" s="204" t="s">
        <v>135</v>
      </c>
      <c r="N111" s="204"/>
      <c r="O111" s="205">
        <v>1</v>
      </c>
      <c r="P111" s="206" t="s">
        <v>10</v>
      </c>
      <c r="Q111" s="141">
        <f>I111*L111*O111</f>
        <v>1960000</v>
      </c>
      <c r="R111" s="96"/>
      <c r="S111" s="96"/>
      <c r="T111" s="96"/>
      <c r="U111" s="96"/>
      <c r="V111" s="96"/>
      <c r="W111" s="96"/>
      <c r="X111" s="97"/>
      <c r="Y111" s="97"/>
      <c r="Z111" s="97"/>
      <c r="AA111" s="97"/>
      <c r="AB111" s="97"/>
    </row>
    <row r="112" spans="1:28" s="80" customFormat="1" ht="20.100000000000001" customHeight="1" x14ac:dyDescent="0.15">
      <c r="A112" s="209"/>
      <c r="B112" s="210"/>
      <c r="C112" s="178"/>
      <c r="D112" s="180"/>
      <c r="E112" s="108"/>
      <c r="F112" s="179"/>
      <c r="G112" s="211"/>
      <c r="H112" s="182" t="s">
        <v>252</v>
      </c>
      <c r="I112" s="183">
        <v>12000</v>
      </c>
      <c r="J112" s="212" t="s">
        <v>118</v>
      </c>
      <c r="K112" s="212" t="s">
        <v>9</v>
      </c>
      <c r="L112" s="183">
        <v>100</v>
      </c>
      <c r="M112" s="212" t="s">
        <v>135</v>
      </c>
      <c r="N112" s="212"/>
      <c r="O112" s="213"/>
      <c r="P112" s="214"/>
      <c r="Q112" s="215">
        <f>I112*L112</f>
        <v>1200000</v>
      </c>
      <c r="R112" s="96"/>
      <c r="S112" s="96"/>
      <c r="T112" s="96"/>
      <c r="U112" s="96"/>
      <c r="V112" s="96"/>
      <c r="W112" s="96"/>
      <c r="X112" s="97"/>
      <c r="Y112" s="97"/>
      <c r="Z112" s="97"/>
      <c r="AA112" s="97"/>
      <c r="AB112" s="97"/>
    </row>
    <row r="113" spans="1:28" s="80" customFormat="1" ht="20.100000000000001" customHeight="1" x14ac:dyDescent="0.15">
      <c r="A113" s="216"/>
      <c r="B113" s="217"/>
      <c r="C113" s="218"/>
      <c r="D113" s="219"/>
      <c r="E113" s="220"/>
      <c r="F113" s="221"/>
      <c r="G113" s="222"/>
      <c r="H113" s="223" t="s">
        <v>156</v>
      </c>
      <c r="I113" s="224">
        <v>7000</v>
      </c>
      <c r="J113" s="225" t="s">
        <v>1</v>
      </c>
      <c r="K113" s="225" t="s">
        <v>9</v>
      </c>
      <c r="L113" s="224">
        <v>200</v>
      </c>
      <c r="M113" s="225" t="s">
        <v>12</v>
      </c>
      <c r="N113" s="225" t="s">
        <v>9</v>
      </c>
      <c r="O113" s="226">
        <v>3</v>
      </c>
      <c r="P113" s="227" t="s">
        <v>10</v>
      </c>
      <c r="Q113" s="228">
        <f>I113*L113*O113</f>
        <v>4200000</v>
      </c>
      <c r="R113" s="96"/>
      <c r="S113" s="96"/>
      <c r="T113" s="96"/>
      <c r="U113" s="96"/>
      <c r="V113" s="96"/>
      <c r="W113" s="96"/>
      <c r="X113" s="97"/>
      <c r="Y113" s="97"/>
      <c r="Z113" s="97"/>
      <c r="AA113" s="97"/>
      <c r="AB113" s="97"/>
    </row>
    <row r="114" spans="1:28" s="80" customFormat="1" ht="20.100000000000001" customHeight="1" x14ac:dyDescent="0.15">
      <c r="A114" s="124"/>
      <c r="B114" s="142"/>
      <c r="C114" s="128"/>
      <c r="D114" s="136"/>
      <c r="E114" s="252"/>
      <c r="F114" s="137"/>
      <c r="G114" s="208"/>
      <c r="H114" s="139" t="s">
        <v>55</v>
      </c>
      <c r="I114" s="140">
        <v>15000</v>
      </c>
      <c r="J114" s="204" t="s">
        <v>1</v>
      </c>
      <c r="K114" s="204" t="s">
        <v>9</v>
      </c>
      <c r="L114" s="140">
        <v>200</v>
      </c>
      <c r="M114" s="204" t="s">
        <v>12</v>
      </c>
      <c r="N114" s="204" t="s">
        <v>9</v>
      </c>
      <c r="O114" s="205">
        <v>1</v>
      </c>
      <c r="P114" s="206" t="s">
        <v>10</v>
      </c>
      <c r="Q114" s="141">
        <f>I114*L114*O114</f>
        <v>3000000</v>
      </c>
      <c r="R114" s="96"/>
      <c r="S114" s="96"/>
      <c r="T114" s="96"/>
      <c r="U114" s="96"/>
      <c r="V114" s="96"/>
      <c r="W114" s="96"/>
      <c r="X114" s="97"/>
      <c r="Y114" s="97"/>
      <c r="Z114" s="97"/>
      <c r="AA114" s="97"/>
      <c r="AB114" s="97"/>
    </row>
    <row r="115" spans="1:28" s="80" customFormat="1" ht="20.100000000000001" customHeight="1" x14ac:dyDescent="0.15">
      <c r="A115" s="124"/>
      <c r="B115" s="127"/>
      <c r="C115" s="128"/>
      <c r="D115" s="136"/>
      <c r="F115" s="137"/>
      <c r="G115" s="138"/>
      <c r="H115" s="139" t="s">
        <v>169</v>
      </c>
      <c r="I115" s="140">
        <v>0</v>
      </c>
      <c r="J115" s="204" t="s">
        <v>118</v>
      </c>
      <c r="K115" s="204" t="s">
        <v>9</v>
      </c>
      <c r="L115" s="140">
        <v>0</v>
      </c>
      <c r="M115" s="204" t="s">
        <v>116</v>
      </c>
      <c r="N115" s="204"/>
      <c r="O115" s="205"/>
      <c r="P115" s="206"/>
      <c r="Q115" s="141">
        <f>I115*L115</f>
        <v>0</v>
      </c>
      <c r="R115" s="96"/>
      <c r="S115" s="96"/>
      <c r="T115" s="96"/>
      <c r="U115" s="96"/>
      <c r="V115" s="96"/>
      <c r="W115" s="96"/>
      <c r="X115" s="97"/>
      <c r="Y115" s="97"/>
      <c r="Z115" s="97"/>
      <c r="AA115" s="97"/>
      <c r="AB115" s="97"/>
    </row>
    <row r="116" spans="1:28" s="80" customFormat="1" ht="20.100000000000001" customHeight="1" x14ac:dyDescent="0.15">
      <c r="A116" s="124"/>
      <c r="B116" s="142"/>
      <c r="C116" s="128"/>
      <c r="D116" s="136"/>
      <c r="E116" s="136"/>
      <c r="F116" s="137"/>
      <c r="G116" s="152"/>
      <c r="H116" s="144" t="s">
        <v>157</v>
      </c>
      <c r="I116" s="145">
        <v>22000</v>
      </c>
      <c r="J116" s="229" t="s">
        <v>1</v>
      </c>
      <c r="K116" s="229" t="s">
        <v>9</v>
      </c>
      <c r="L116" s="145">
        <v>200</v>
      </c>
      <c r="M116" s="229" t="s">
        <v>12</v>
      </c>
      <c r="N116" s="229" t="s">
        <v>9</v>
      </c>
      <c r="O116" s="230">
        <v>1</v>
      </c>
      <c r="P116" s="192" t="s">
        <v>10</v>
      </c>
      <c r="Q116" s="207">
        <f>I116*L116*O116</f>
        <v>4400000</v>
      </c>
      <c r="R116" s="96"/>
      <c r="S116" s="96"/>
      <c r="T116" s="96"/>
      <c r="U116" s="96"/>
      <c r="V116" s="96"/>
      <c r="W116" s="96"/>
      <c r="X116" s="97"/>
      <c r="Y116" s="97"/>
      <c r="Z116" s="97"/>
      <c r="AA116" s="97"/>
      <c r="AB116" s="97"/>
    </row>
    <row r="117" spans="1:28" s="80" customFormat="1" ht="20.100000000000001" customHeight="1" x14ac:dyDescent="0.15">
      <c r="A117" s="124"/>
      <c r="B117" s="142"/>
      <c r="C117" s="128"/>
      <c r="D117" s="136"/>
      <c r="E117" s="136"/>
      <c r="F117" s="137"/>
      <c r="G117" s="165"/>
      <c r="H117" s="139" t="s">
        <v>121</v>
      </c>
      <c r="I117" s="140"/>
      <c r="J117" s="204"/>
      <c r="K117" s="204"/>
      <c r="L117" s="140"/>
      <c r="M117" s="204"/>
      <c r="N117" s="204"/>
      <c r="O117" s="205"/>
      <c r="P117" s="206"/>
      <c r="Q117" s="141">
        <f>SUM(Q118:Q119)</f>
        <v>2450000</v>
      </c>
      <c r="R117" s="96"/>
      <c r="S117" s="96"/>
      <c r="T117" s="96"/>
      <c r="U117" s="96"/>
      <c r="V117" s="96"/>
      <c r="W117" s="96"/>
      <c r="X117" s="97"/>
      <c r="Y117" s="97"/>
      <c r="Z117" s="97"/>
      <c r="AA117" s="97"/>
      <c r="AB117" s="97"/>
    </row>
    <row r="118" spans="1:28" s="80" customFormat="1" ht="18.75" customHeight="1" x14ac:dyDescent="0.15">
      <c r="A118" s="124"/>
      <c r="B118" s="142"/>
      <c r="C118" s="128"/>
      <c r="D118" s="136"/>
      <c r="F118" s="137"/>
      <c r="G118" s="138"/>
      <c r="H118" s="139" t="s">
        <v>63</v>
      </c>
      <c r="I118" s="140">
        <v>6000</v>
      </c>
      <c r="J118" s="204" t="s">
        <v>1</v>
      </c>
      <c r="K118" s="204" t="s">
        <v>9</v>
      </c>
      <c r="L118" s="140">
        <v>200</v>
      </c>
      <c r="M118" s="204"/>
      <c r="N118" s="204" t="s">
        <v>9</v>
      </c>
      <c r="O118" s="205">
        <v>2</v>
      </c>
      <c r="P118" s="206" t="s">
        <v>10</v>
      </c>
      <c r="Q118" s="141">
        <f>I118*L118*O118</f>
        <v>2400000</v>
      </c>
      <c r="R118" s="96"/>
      <c r="S118" s="96"/>
      <c r="T118" s="96"/>
      <c r="U118" s="96"/>
      <c r="V118" s="96"/>
      <c r="W118" s="96"/>
      <c r="X118" s="97"/>
      <c r="Y118" s="97"/>
      <c r="Z118" s="97"/>
      <c r="AA118" s="97"/>
      <c r="AB118" s="97"/>
    </row>
    <row r="119" spans="1:28" s="80" customFormat="1" ht="20.100000000000001" customHeight="1" x14ac:dyDescent="0.15">
      <c r="A119" s="124"/>
      <c r="B119" s="142"/>
      <c r="C119" s="128"/>
      <c r="D119" s="136"/>
      <c r="F119" s="137"/>
      <c r="G119" s="138"/>
      <c r="H119" s="144" t="s">
        <v>82</v>
      </c>
      <c r="I119" s="145">
        <v>50000</v>
      </c>
      <c r="J119" s="229" t="s">
        <v>1</v>
      </c>
      <c r="K119" s="229"/>
      <c r="L119" s="145"/>
      <c r="M119" s="229"/>
      <c r="N119" s="229" t="s">
        <v>9</v>
      </c>
      <c r="O119" s="230">
        <v>1</v>
      </c>
      <c r="P119" s="229" t="s">
        <v>10</v>
      </c>
      <c r="Q119" s="207">
        <f>I119*O119</f>
        <v>50000</v>
      </c>
      <c r="R119" s="96"/>
      <c r="S119" s="96"/>
      <c r="T119" s="96"/>
      <c r="U119" s="96"/>
      <c r="V119" s="96"/>
      <c r="W119" s="96"/>
      <c r="X119" s="97"/>
      <c r="Y119" s="97"/>
      <c r="Z119" s="97"/>
      <c r="AA119" s="97"/>
      <c r="AB119" s="97"/>
    </row>
    <row r="120" spans="1:28" s="80" customFormat="1" ht="20.100000000000001" customHeight="1" x14ac:dyDescent="0.15">
      <c r="A120" s="124"/>
      <c r="B120" s="127"/>
      <c r="C120" s="128"/>
      <c r="D120" s="136"/>
      <c r="E120" s="136"/>
      <c r="F120" s="137"/>
      <c r="G120" s="138"/>
      <c r="H120" s="139" t="s">
        <v>161</v>
      </c>
      <c r="I120" s="140"/>
      <c r="J120" s="204"/>
      <c r="K120" s="204"/>
      <c r="L120" s="140"/>
      <c r="M120" s="204"/>
      <c r="N120" s="204"/>
      <c r="O120" s="205"/>
      <c r="P120" s="206"/>
      <c r="Q120" s="234">
        <f>SUM(Q121:Q122)</f>
        <v>540000</v>
      </c>
      <c r="R120" s="96"/>
      <c r="S120" s="96"/>
      <c r="T120" s="96"/>
      <c r="U120" s="96"/>
      <c r="V120" s="96"/>
      <c r="W120" s="96"/>
      <c r="X120" s="97"/>
      <c r="Y120" s="97"/>
      <c r="Z120" s="97"/>
      <c r="AA120" s="97"/>
      <c r="AB120" s="97"/>
    </row>
    <row r="121" spans="1:28" s="80" customFormat="1" ht="20.100000000000001" customHeight="1" x14ac:dyDescent="0.15">
      <c r="A121" s="124"/>
      <c r="B121" s="142"/>
      <c r="C121" s="128"/>
      <c r="D121" s="136"/>
      <c r="E121" s="136"/>
      <c r="F121" s="137"/>
      <c r="G121" s="165"/>
      <c r="H121" s="139" t="s">
        <v>158</v>
      </c>
      <c r="I121" s="140">
        <v>12000</v>
      </c>
      <c r="J121" s="204" t="s">
        <v>1</v>
      </c>
      <c r="K121" s="204" t="s">
        <v>9</v>
      </c>
      <c r="L121" s="140">
        <v>10</v>
      </c>
      <c r="M121" s="204" t="s">
        <v>135</v>
      </c>
      <c r="N121" s="204"/>
      <c r="O121" s="205">
        <v>2</v>
      </c>
      <c r="P121" s="206" t="s">
        <v>10</v>
      </c>
      <c r="Q121" s="166">
        <f>I121*O121*L121</f>
        <v>240000</v>
      </c>
      <c r="R121" s="96"/>
      <c r="S121" s="96"/>
      <c r="T121" s="96"/>
      <c r="U121" s="96"/>
      <c r="V121" s="96"/>
      <c r="W121" s="96"/>
      <c r="X121" s="97"/>
      <c r="Y121" s="97"/>
      <c r="Z121" s="97"/>
      <c r="AA121" s="97"/>
      <c r="AB121" s="97"/>
    </row>
    <row r="122" spans="1:28" s="80" customFormat="1" ht="20.100000000000001" customHeight="1" x14ac:dyDescent="0.15">
      <c r="A122" s="124"/>
      <c r="B122" s="142"/>
      <c r="C122" s="128"/>
      <c r="D122" s="136"/>
      <c r="E122" s="136"/>
      <c r="F122" s="137"/>
      <c r="G122" s="152"/>
      <c r="H122" s="144" t="s">
        <v>184</v>
      </c>
      <c r="I122" s="145">
        <v>20000</v>
      </c>
      <c r="J122" s="229" t="s">
        <v>118</v>
      </c>
      <c r="K122" s="229" t="s">
        <v>9</v>
      </c>
      <c r="L122" s="145">
        <v>15</v>
      </c>
      <c r="M122" s="229" t="s">
        <v>135</v>
      </c>
      <c r="N122" s="229"/>
      <c r="O122" s="230">
        <v>1</v>
      </c>
      <c r="P122" s="192" t="s">
        <v>116</v>
      </c>
      <c r="Q122" s="157">
        <f>I122*O122*L122</f>
        <v>300000</v>
      </c>
      <c r="R122" s="96"/>
      <c r="S122" s="96"/>
      <c r="T122" s="96"/>
      <c r="U122" s="96"/>
      <c r="V122" s="96"/>
      <c r="W122" s="96"/>
      <c r="X122" s="97"/>
      <c r="Y122" s="97"/>
      <c r="Z122" s="97"/>
      <c r="AA122" s="97"/>
      <c r="AB122" s="97"/>
    </row>
    <row r="123" spans="1:28" s="80" customFormat="1" ht="20.100000000000001" customHeight="1" x14ac:dyDescent="0.15">
      <c r="A123" s="124"/>
      <c r="B123" s="142"/>
      <c r="C123" s="128"/>
      <c r="D123" s="136"/>
      <c r="E123" s="136"/>
      <c r="F123" s="137"/>
      <c r="G123" s="165"/>
      <c r="H123" s="139" t="s">
        <v>122</v>
      </c>
      <c r="I123" s="140"/>
      <c r="J123" s="204"/>
      <c r="K123" s="204"/>
      <c r="L123" s="140"/>
      <c r="M123" s="204"/>
      <c r="N123" s="204"/>
      <c r="O123" s="205"/>
      <c r="P123" s="206"/>
      <c r="Q123" s="141">
        <f>SUM(Q124:Q127)</f>
        <v>8467000</v>
      </c>
      <c r="R123" s="96"/>
      <c r="S123" s="96"/>
      <c r="T123" s="96"/>
      <c r="U123" s="96"/>
      <c r="V123" s="96"/>
      <c r="W123" s="96"/>
      <c r="X123" s="97"/>
      <c r="Y123" s="97"/>
      <c r="Z123" s="97"/>
      <c r="AA123" s="97"/>
      <c r="AB123" s="97"/>
    </row>
    <row r="124" spans="1:28" s="80" customFormat="1" ht="20.100000000000001" customHeight="1" x14ac:dyDescent="0.15">
      <c r="A124" s="124"/>
      <c r="B124" s="142"/>
      <c r="C124" s="128"/>
      <c r="D124" s="136"/>
      <c r="F124" s="137"/>
      <c r="G124" s="138"/>
      <c r="H124" s="139" t="s">
        <v>43</v>
      </c>
      <c r="I124" s="140">
        <v>7000</v>
      </c>
      <c r="J124" s="204" t="s">
        <v>1</v>
      </c>
      <c r="K124" s="204" t="s">
        <v>9</v>
      </c>
      <c r="L124" s="140">
        <v>200</v>
      </c>
      <c r="M124" s="204" t="s">
        <v>12</v>
      </c>
      <c r="N124" s="204" t="s">
        <v>9</v>
      </c>
      <c r="O124" s="205">
        <v>2</v>
      </c>
      <c r="P124" s="206" t="s">
        <v>10</v>
      </c>
      <c r="Q124" s="141">
        <f>I124*L124*O124</f>
        <v>2800000</v>
      </c>
      <c r="R124" s="96"/>
      <c r="S124" s="96"/>
      <c r="T124" s="96"/>
      <c r="U124" s="96"/>
      <c r="V124" s="96"/>
      <c r="W124" s="96"/>
      <c r="X124" s="97"/>
      <c r="Y124" s="97"/>
      <c r="Z124" s="97"/>
      <c r="AA124" s="97"/>
      <c r="AB124" s="97"/>
    </row>
    <row r="125" spans="1:28" s="80" customFormat="1" ht="20.100000000000001" customHeight="1" x14ac:dyDescent="0.15">
      <c r="A125" s="124"/>
      <c r="B125" s="142"/>
      <c r="C125" s="128"/>
      <c r="D125" s="136"/>
      <c r="F125" s="137"/>
      <c r="G125" s="138"/>
      <c r="H125" s="139" t="s">
        <v>68</v>
      </c>
      <c r="I125" s="140">
        <v>10000</v>
      </c>
      <c r="J125" s="204" t="s">
        <v>1</v>
      </c>
      <c r="K125" s="204" t="s">
        <v>9</v>
      </c>
      <c r="L125" s="140">
        <v>20</v>
      </c>
      <c r="M125" s="204" t="s">
        <v>12</v>
      </c>
      <c r="N125" s="204" t="s">
        <v>9</v>
      </c>
      <c r="O125" s="205">
        <v>12</v>
      </c>
      <c r="P125" s="206" t="s">
        <v>10</v>
      </c>
      <c r="Q125" s="141">
        <f>I125*L125*O125</f>
        <v>2400000</v>
      </c>
      <c r="R125" s="96"/>
      <c r="S125" s="96"/>
      <c r="T125" s="96"/>
      <c r="U125" s="96"/>
      <c r="V125" s="96"/>
      <c r="W125" s="96"/>
      <c r="X125" s="97"/>
      <c r="Y125" s="97"/>
      <c r="Z125" s="97"/>
      <c r="AA125" s="97"/>
      <c r="AB125" s="97"/>
    </row>
    <row r="126" spans="1:28" s="80" customFormat="1" ht="20.100000000000001" customHeight="1" x14ac:dyDescent="0.15">
      <c r="A126" s="124"/>
      <c r="B126" s="142"/>
      <c r="C126" s="128"/>
      <c r="D126" s="136"/>
      <c r="F126" s="137"/>
      <c r="G126" s="138"/>
      <c r="H126" s="139" t="s">
        <v>170</v>
      </c>
      <c r="I126" s="140">
        <v>0</v>
      </c>
      <c r="J126" s="204" t="s">
        <v>118</v>
      </c>
      <c r="K126" s="204" t="s">
        <v>147</v>
      </c>
      <c r="L126" s="140">
        <v>0</v>
      </c>
      <c r="M126" s="204" t="s">
        <v>135</v>
      </c>
      <c r="N126" s="204" t="s">
        <v>9</v>
      </c>
      <c r="O126" s="205">
        <v>0</v>
      </c>
      <c r="P126" s="206" t="s">
        <v>116</v>
      </c>
      <c r="Q126" s="141">
        <f>I126*L126*O126</f>
        <v>0</v>
      </c>
      <c r="R126" s="96"/>
      <c r="S126" s="96"/>
      <c r="T126" s="96"/>
      <c r="U126" s="96"/>
      <c r="V126" s="96"/>
      <c r="W126" s="96"/>
      <c r="X126" s="97"/>
      <c r="Y126" s="97"/>
      <c r="Z126" s="97"/>
      <c r="AA126" s="97"/>
      <c r="AB126" s="97"/>
    </row>
    <row r="127" spans="1:28" s="80" customFormat="1" ht="20.100000000000001" customHeight="1" x14ac:dyDescent="0.15">
      <c r="A127" s="124"/>
      <c r="B127" s="127"/>
      <c r="C127" s="128"/>
      <c r="D127" s="136"/>
      <c r="F127" s="137"/>
      <c r="G127" s="138"/>
      <c r="H127" s="144" t="s">
        <v>186</v>
      </c>
      <c r="I127" s="145">
        <v>408375</v>
      </c>
      <c r="J127" s="229" t="s">
        <v>118</v>
      </c>
      <c r="K127" s="229" t="s">
        <v>147</v>
      </c>
      <c r="L127" s="145">
        <v>8</v>
      </c>
      <c r="M127" s="229" t="s">
        <v>149</v>
      </c>
      <c r="N127" s="229"/>
      <c r="O127" s="230"/>
      <c r="P127" s="192"/>
      <c r="Q127" s="207">
        <f>I127*L127</f>
        <v>3267000</v>
      </c>
      <c r="R127" s="96"/>
      <c r="S127" s="96"/>
      <c r="T127" s="96"/>
      <c r="U127" s="96"/>
      <c r="V127" s="96"/>
      <c r="W127" s="96"/>
      <c r="X127" s="97"/>
      <c r="Y127" s="97"/>
      <c r="Z127" s="97"/>
      <c r="AA127" s="97"/>
      <c r="AB127" s="97"/>
    </row>
    <row r="128" spans="1:28" s="80" customFormat="1" ht="20.100000000000001" customHeight="1" x14ac:dyDescent="0.15">
      <c r="A128" s="124"/>
      <c r="B128" s="142"/>
      <c r="C128" s="128"/>
      <c r="D128" s="136"/>
      <c r="E128" s="136"/>
      <c r="F128" s="137"/>
      <c r="G128" s="165"/>
      <c r="H128" s="139" t="s">
        <v>123</v>
      </c>
      <c r="I128" s="140"/>
      <c r="J128" s="204"/>
      <c r="K128" s="204"/>
      <c r="L128" s="140"/>
      <c r="M128" s="204"/>
      <c r="N128" s="204"/>
      <c r="O128" s="205"/>
      <c r="P128" s="206"/>
      <c r="Q128" s="141">
        <f>SUM(Q129:Q132)</f>
        <v>3300000</v>
      </c>
      <c r="R128" s="96"/>
      <c r="S128" s="97"/>
      <c r="T128" s="96"/>
      <c r="U128" s="96"/>
      <c r="V128" s="96"/>
      <c r="W128" s="96"/>
      <c r="X128" s="97"/>
      <c r="Y128" s="97"/>
      <c r="Z128" s="97"/>
      <c r="AA128" s="97"/>
      <c r="AB128" s="97"/>
    </row>
    <row r="129" spans="1:28" s="80" customFormat="1" ht="20.100000000000001" customHeight="1" x14ac:dyDescent="0.15">
      <c r="A129" s="124"/>
      <c r="B129" s="142"/>
      <c r="C129" s="128"/>
      <c r="D129" s="136"/>
      <c r="E129" s="252"/>
      <c r="F129" s="137"/>
      <c r="G129" s="138"/>
      <c r="H129" s="139" t="s">
        <v>108</v>
      </c>
      <c r="I129" s="140">
        <v>0</v>
      </c>
      <c r="J129" s="204" t="s">
        <v>1</v>
      </c>
      <c r="K129" s="204" t="s">
        <v>9</v>
      </c>
      <c r="L129" s="140">
        <v>0</v>
      </c>
      <c r="M129" s="204" t="s">
        <v>12</v>
      </c>
      <c r="N129" s="204" t="s">
        <v>9</v>
      </c>
      <c r="O129" s="205">
        <v>12</v>
      </c>
      <c r="P129" s="206" t="s">
        <v>10</v>
      </c>
      <c r="Q129" s="141">
        <f>I129*L129*O129</f>
        <v>0</v>
      </c>
      <c r="R129" s="96"/>
      <c r="S129" s="96"/>
      <c r="T129" s="97"/>
      <c r="U129" s="97"/>
      <c r="V129" s="96"/>
      <c r="W129" s="96"/>
      <c r="X129" s="97"/>
      <c r="Y129" s="97"/>
      <c r="Z129" s="97"/>
      <c r="AA129" s="97"/>
      <c r="AB129" s="97"/>
    </row>
    <row r="130" spans="1:28" s="80" customFormat="1" ht="20.100000000000001" customHeight="1" x14ac:dyDescent="0.15">
      <c r="A130" s="124"/>
      <c r="B130" s="142"/>
      <c r="C130" s="128"/>
      <c r="D130" s="136"/>
      <c r="E130" s="252"/>
      <c r="F130" s="137"/>
      <c r="G130" s="138"/>
      <c r="H130" s="139" t="s">
        <v>109</v>
      </c>
      <c r="I130" s="140">
        <v>10000</v>
      </c>
      <c r="J130" s="204" t="s">
        <v>1</v>
      </c>
      <c r="K130" s="204" t="s">
        <v>9</v>
      </c>
      <c r="L130" s="140">
        <v>20</v>
      </c>
      <c r="M130" s="204" t="s">
        <v>12</v>
      </c>
      <c r="N130" s="204" t="s">
        <v>9</v>
      </c>
      <c r="O130" s="205">
        <v>12</v>
      </c>
      <c r="P130" s="206" t="s">
        <v>10</v>
      </c>
      <c r="Q130" s="141">
        <f>I130*L130*O130</f>
        <v>2400000</v>
      </c>
      <c r="R130" s="96"/>
      <c r="S130" s="96"/>
      <c r="T130" s="96"/>
      <c r="U130" s="96"/>
      <c r="V130" s="96"/>
      <c r="W130" s="96"/>
      <c r="X130" s="97"/>
      <c r="Y130" s="97"/>
      <c r="Z130" s="97"/>
      <c r="AA130" s="97"/>
      <c r="AB130" s="97"/>
    </row>
    <row r="131" spans="1:28" s="80" customFormat="1" ht="20.100000000000001" customHeight="1" x14ac:dyDescent="0.15">
      <c r="A131" s="124"/>
      <c r="B131" s="142"/>
      <c r="C131" s="128"/>
      <c r="D131" s="136"/>
      <c r="E131" s="252"/>
      <c r="F131" s="137"/>
      <c r="G131" s="138"/>
      <c r="H131" s="139" t="s">
        <v>138</v>
      </c>
      <c r="I131" s="140">
        <v>200000</v>
      </c>
      <c r="J131" s="204" t="s">
        <v>120</v>
      </c>
      <c r="K131" s="204" t="s">
        <v>9</v>
      </c>
      <c r="L131" s="140">
        <v>2</v>
      </c>
      <c r="M131" s="204" t="s">
        <v>116</v>
      </c>
      <c r="N131" s="204"/>
      <c r="O131" s="205"/>
      <c r="P131" s="206"/>
      <c r="Q131" s="141">
        <f>I131*L131</f>
        <v>400000</v>
      </c>
      <c r="R131" s="96"/>
      <c r="S131" s="96"/>
      <c r="T131" s="96"/>
      <c r="U131" s="96"/>
      <c r="V131" s="96"/>
      <c r="W131" s="96"/>
      <c r="X131" s="97"/>
      <c r="Y131" s="97"/>
      <c r="Z131" s="97"/>
      <c r="AA131" s="97"/>
      <c r="AB131" s="97"/>
    </row>
    <row r="132" spans="1:28" s="80" customFormat="1" ht="20.100000000000001" customHeight="1" x14ac:dyDescent="0.15">
      <c r="A132" s="124"/>
      <c r="B132" s="142"/>
      <c r="C132" s="128"/>
      <c r="D132" s="136"/>
      <c r="E132" s="252"/>
      <c r="F132" s="137"/>
      <c r="G132" s="138"/>
      <c r="H132" s="144" t="s">
        <v>284</v>
      </c>
      <c r="I132" s="145">
        <v>500000</v>
      </c>
      <c r="J132" s="229" t="s">
        <v>118</v>
      </c>
      <c r="K132" s="204" t="s">
        <v>9</v>
      </c>
      <c r="L132" s="145">
        <v>1</v>
      </c>
      <c r="M132" s="229" t="s">
        <v>116</v>
      </c>
      <c r="N132" s="229"/>
      <c r="O132" s="230"/>
      <c r="P132" s="192"/>
      <c r="Q132" s="207">
        <f>I132*L132</f>
        <v>500000</v>
      </c>
      <c r="R132" s="96"/>
      <c r="S132" s="96"/>
      <c r="T132" s="96"/>
      <c r="U132" s="96"/>
      <c r="V132" s="96"/>
      <c r="W132" s="96"/>
      <c r="X132" s="97"/>
      <c r="Y132" s="97"/>
      <c r="Z132" s="97"/>
      <c r="AA132" s="97"/>
      <c r="AB132" s="97"/>
    </row>
    <row r="133" spans="1:28" s="80" customFormat="1" ht="20.100000000000001" customHeight="1" x14ac:dyDescent="0.15">
      <c r="A133" s="124"/>
      <c r="B133" s="142"/>
      <c r="C133" s="128"/>
      <c r="D133" s="136"/>
      <c r="E133" s="136"/>
      <c r="F133" s="137"/>
      <c r="G133" s="152"/>
      <c r="H133" s="120" t="s">
        <v>124</v>
      </c>
      <c r="I133" s="121">
        <v>100000</v>
      </c>
      <c r="J133" s="194" t="s">
        <v>1</v>
      </c>
      <c r="K133" s="194" t="s">
        <v>9</v>
      </c>
      <c r="L133" s="121">
        <v>1</v>
      </c>
      <c r="M133" s="194" t="s">
        <v>116</v>
      </c>
      <c r="N133" s="194"/>
      <c r="O133" s="195"/>
      <c r="P133" s="196"/>
      <c r="Q133" s="233">
        <f>I133*L133</f>
        <v>100000</v>
      </c>
      <c r="R133" s="96"/>
      <c r="S133" s="96"/>
      <c r="T133" s="96"/>
      <c r="U133" s="96"/>
      <c r="V133" s="96"/>
      <c r="W133" s="96"/>
      <c r="X133" s="97"/>
      <c r="Y133" s="97"/>
      <c r="Z133" s="97"/>
      <c r="AA133" s="97"/>
      <c r="AB133" s="97"/>
    </row>
    <row r="134" spans="1:28" s="80" customFormat="1" ht="20.100000000000001" customHeight="1" x14ac:dyDescent="0.15">
      <c r="A134" s="124"/>
      <c r="B134" s="142"/>
      <c r="C134" s="128"/>
      <c r="D134" s="136"/>
      <c r="E134" s="136"/>
      <c r="F134" s="137"/>
      <c r="G134" s="152"/>
      <c r="H134" s="139" t="s">
        <v>129</v>
      </c>
      <c r="I134" s="140"/>
      <c r="J134" s="204"/>
      <c r="K134" s="204"/>
      <c r="L134" s="140"/>
      <c r="M134" s="204"/>
      <c r="N134" s="204"/>
      <c r="O134" s="205"/>
      <c r="P134" s="206"/>
      <c r="Q134" s="141">
        <f>SUM(Q135:Q136)</f>
        <v>1000000</v>
      </c>
      <c r="R134" s="96"/>
      <c r="S134" s="96"/>
      <c r="T134" s="96"/>
      <c r="U134" s="96"/>
      <c r="V134" s="96"/>
      <c r="W134" s="96"/>
      <c r="X134" s="97"/>
      <c r="Y134" s="97"/>
      <c r="Z134" s="97"/>
      <c r="AA134" s="97"/>
      <c r="AB134" s="97"/>
    </row>
    <row r="135" spans="1:28" s="80" customFormat="1" ht="20.100000000000001" customHeight="1" x14ac:dyDescent="0.15">
      <c r="A135" s="124"/>
      <c r="B135" s="142"/>
      <c r="C135" s="128"/>
      <c r="D135" s="136"/>
      <c r="F135" s="137"/>
      <c r="G135" s="138"/>
      <c r="H135" s="139" t="s">
        <v>167</v>
      </c>
      <c r="I135" s="140">
        <v>250000</v>
      </c>
      <c r="J135" s="204" t="s">
        <v>1</v>
      </c>
      <c r="K135" s="204" t="s">
        <v>9</v>
      </c>
      <c r="L135" s="205">
        <v>2</v>
      </c>
      <c r="M135" s="206" t="s">
        <v>10</v>
      </c>
      <c r="N135" s="204"/>
      <c r="O135" s="205"/>
      <c r="P135" s="206"/>
      <c r="Q135" s="141">
        <f>I135*L135</f>
        <v>500000</v>
      </c>
      <c r="R135" s="96"/>
      <c r="S135" s="96"/>
      <c r="T135" s="96"/>
      <c r="U135" s="96"/>
      <c r="V135" s="96"/>
      <c r="W135" s="96"/>
      <c r="X135" s="97"/>
      <c r="Y135" s="97"/>
      <c r="Z135" s="97"/>
      <c r="AA135" s="97"/>
      <c r="AB135" s="97"/>
    </row>
    <row r="136" spans="1:28" s="80" customFormat="1" ht="20.100000000000001" customHeight="1" x14ac:dyDescent="0.15">
      <c r="A136" s="124"/>
      <c r="B136" s="142"/>
      <c r="C136" s="128"/>
      <c r="D136" s="136"/>
      <c r="E136" s="136"/>
      <c r="F136" s="137"/>
      <c r="G136" s="138"/>
      <c r="H136" s="144" t="s">
        <v>60</v>
      </c>
      <c r="I136" s="145">
        <v>250000</v>
      </c>
      <c r="J136" s="229" t="s">
        <v>1</v>
      </c>
      <c r="K136" s="229" t="s">
        <v>9</v>
      </c>
      <c r="L136" s="230">
        <v>2</v>
      </c>
      <c r="M136" s="192" t="s">
        <v>10</v>
      </c>
      <c r="N136" s="229"/>
      <c r="O136" s="230"/>
      <c r="P136" s="192"/>
      <c r="Q136" s="207">
        <f>I136*L136</f>
        <v>500000</v>
      </c>
      <c r="R136" s="96"/>
      <c r="S136" s="96"/>
      <c r="T136" s="96"/>
      <c r="U136" s="96"/>
      <c r="V136" s="96"/>
      <c r="W136" s="96"/>
      <c r="X136" s="97"/>
      <c r="Y136" s="97"/>
      <c r="Z136" s="97"/>
      <c r="AA136" s="97"/>
      <c r="AB136" s="97"/>
    </row>
    <row r="137" spans="1:28" s="80" customFormat="1" ht="20.100000000000001" customHeight="1" x14ac:dyDescent="0.15">
      <c r="A137" s="124"/>
      <c r="B137" s="164"/>
      <c r="C137" s="164"/>
      <c r="D137" s="136"/>
      <c r="E137" s="136"/>
      <c r="F137" s="137"/>
      <c r="G137" s="152"/>
      <c r="H137" s="139" t="s">
        <v>125</v>
      </c>
      <c r="I137" s="140"/>
      <c r="J137" s="204"/>
      <c r="K137" s="204"/>
      <c r="L137" s="140"/>
      <c r="M137" s="204"/>
      <c r="N137" s="204"/>
      <c r="O137" s="205"/>
      <c r="P137" s="206"/>
      <c r="Q137" s="234">
        <f>SUM(Q138:Q139)</f>
        <v>1700000</v>
      </c>
      <c r="R137" s="96"/>
      <c r="S137" s="96"/>
      <c r="T137" s="96"/>
      <c r="U137" s="96"/>
      <c r="V137" s="96"/>
      <c r="W137" s="96"/>
      <c r="X137" s="97"/>
      <c r="Y137" s="97"/>
      <c r="Z137" s="97"/>
      <c r="AA137" s="97"/>
      <c r="AB137" s="97"/>
    </row>
    <row r="138" spans="1:28" s="80" customFormat="1" ht="20.100000000000001" customHeight="1" x14ac:dyDescent="0.15">
      <c r="A138" s="124"/>
      <c r="B138" s="128"/>
      <c r="C138" s="128"/>
      <c r="D138" s="136"/>
      <c r="E138" s="136"/>
      <c r="F138" s="137"/>
      <c r="G138" s="165"/>
      <c r="H138" s="139" t="s">
        <v>110</v>
      </c>
      <c r="I138" s="140">
        <v>100000</v>
      </c>
      <c r="J138" s="204" t="s">
        <v>1</v>
      </c>
      <c r="K138" s="204" t="s">
        <v>9</v>
      </c>
      <c r="L138" s="140">
        <v>1</v>
      </c>
      <c r="M138" s="204" t="s">
        <v>116</v>
      </c>
      <c r="N138" s="204"/>
      <c r="O138" s="205"/>
      <c r="P138" s="206"/>
      <c r="Q138" s="166">
        <f>I138*L138</f>
        <v>100000</v>
      </c>
      <c r="R138" s="96"/>
      <c r="S138" s="96"/>
      <c r="T138" s="96"/>
      <c r="U138" s="96"/>
      <c r="V138" s="96"/>
      <c r="W138" s="96"/>
      <c r="X138" s="97"/>
      <c r="Y138" s="97"/>
      <c r="Z138" s="97"/>
      <c r="AA138" s="97"/>
      <c r="AB138" s="97"/>
    </row>
    <row r="139" spans="1:28" s="80" customFormat="1" ht="20.100000000000001" customHeight="1" x14ac:dyDescent="0.15">
      <c r="A139" s="124"/>
      <c r="B139" s="176"/>
      <c r="C139" s="128"/>
      <c r="D139" s="136"/>
      <c r="E139" s="136"/>
      <c r="F139" s="137"/>
      <c r="G139" s="152"/>
      <c r="H139" s="144" t="s">
        <v>111</v>
      </c>
      <c r="I139" s="145">
        <v>8000</v>
      </c>
      <c r="J139" s="229" t="s">
        <v>118</v>
      </c>
      <c r="K139" s="229" t="s">
        <v>9</v>
      </c>
      <c r="L139" s="145">
        <v>200</v>
      </c>
      <c r="M139" s="229" t="s">
        <v>135</v>
      </c>
      <c r="N139" s="229" t="s">
        <v>9</v>
      </c>
      <c r="O139" s="230">
        <v>1</v>
      </c>
      <c r="P139" s="192" t="s">
        <v>10</v>
      </c>
      <c r="Q139" s="157">
        <f>I139*L139*O139</f>
        <v>1600000</v>
      </c>
      <c r="R139" s="96"/>
      <c r="S139" s="96"/>
      <c r="T139" s="96"/>
      <c r="U139" s="96"/>
      <c r="V139" s="96"/>
      <c r="W139" s="96"/>
      <c r="X139" s="97"/>
      <c r="Y139" s="97"/>
      <c r="Z139" s="97"/>
      <c r="AA139" s="97"/>
      <c r="AB139" s="97"/>
    </row>
    <row r="140" spans="1:28" s="80" customFormat="1" ht="20.100000000000001" customHeight="1" x14ac:dyDescent="0.15">
      <c r="A140" s="209"/>
      <c r="B140" s="279"/>
      <c r="C140" s="178"/>
      <c r="D140" s="180"/>
      <c r="E140" s="180"/>
      <c r="F140" s="179"/>
      <c r="G140" s="280"/>
      <c r="H140" s="182" t="s">
        <v>164</v>
      </c>
      <c r="I140" s="183"/>
      <c r="J140" s="212"/>
      <c r="K140" s="212"/>
      <c r="L140" s="183"/>
      <c r="M140" s="212"/>
      <c r="N140" s="212"/>
      <c r="O140" s="213"/>
      <c r="P140" s="214"/>
      <c r="Q140" s="185">
        <f>SUM(Q141:Q145)</f>
        <v>4774690</v>
      </c>
      <c r="R140" s="96"/>
      <c r="S140" s="96"/>
      <c r="T140" s="96"/>
      <c r="U140" s="96"/>
      <c r="V140" s="96"/>
      <c r="W140" s="96"/>
      <c r="X140" s="97"/>
      <c r="Y140" s="97"/>
      <c r="Z140" s="97"/>
      <c r="AA140" s="97"/>
      <c r="AB140" s="97"/>
    </row>
    <row r="141" spans="1:28" s="80" customFormat="1" ht="20.100000000000001" customHeight="1" x14ac:dyDescent="0.15">
      <c r="A141" s="216"/>
      <c r="B141" s="281"/>
      <c r="C141" s="282"/>
      <c r="D141" s="219"/>
      <c r="E141" s="219"/>
      <c r="F141" s="221"/>
      <c r="G141" s="283"/>
      <c r="H141" s="223" t="s">
        <v>162</v>
      </c>
      <c r="I141" s="224">
        <v>50000</v>
      </c>
      <c r="J141" s="225" t="s">
        <v>1</v>
      </c>
      <c r="K141" s="225" t="s">
        <v>9</v>
      </c>
      <c r="L141" s="224">
        <v>25</v>
      </c>
      <c r="M141" s="225" t="s">
        <v>135</v>
      </c>
      <c r="N141" s="225" t="s">
        <v>9</v>
      </c>
      <c r="O141" s="226">
        <v>2</v>
      </c>
      <c r="P141" s="227" t="s">
        <v>116</v>
      </c>
      <c r="Q141" s="284">
        <f>I141*L141*O141</f>
        <v>2500000</v>
      </c>
      <c r="R141" s="96"/>
      <c r="S141" s="96"/>
      <c r="T141" s="96"/>
      <c r="U141" s="96"/>
      <c r="V141" s="96"/>
      <c r="W141" s="96"/>
      <c r="X141" s="97"/>
      <c r="Y141" s="97"/>
      <c r="Z141" s="97"/>
      <c r="AA141" s="97"/>
      <c r="AB141" s="97"/>
    </row>
    <row r="142" spans="1:28" s="80" customFormat="1" ht="20.100000000000001" customHeight="1" x14ac:dyDescent="0.15">
      <c r="A142" s="124"/>
      <c r="B142" s="263"/>
      <c r="C142" s="164"/>
      <c r="D142" s="136"/>
      <c r="E142" s="136"/>
      <c r="F142" s="137"/>
      <c r="G142" s="152"/>
      <c r="H142" s="139" t="s">
        <v>163</v>
      </c>
      <c r="I142" s="140">
        <v>20000</v>
      </c>
      <c r="J142" s="204" t="s">
        <v>1</v>
      </c>
      <c r="K142" s="204" t="s">
        <v>9</v>
      </c>
      <c r="L142" s="140">
        <v>20</v>
      </c>
      <c r="M142" s="204" t="s">
        <v>12</v>
      </c>
      <c r="N142" s="204" t="s">
        <v>9</v>
      </c>
      <c r="O142" s="205">
        <v>1</v>
      </c>
      <c r="P142" s="206" t="s">
        <v>10</v>
      </c>
      <c r="Q142" s="166">
        <f>I142*L142*O142</f>
        <v>400000</v>
      </c>
      <c r="R142" s="96"/>
      <c r="S142" s="96"/>
      <c r="T142" s="96"/>
      <c r="U142" s="96"/>
      <c r="V142" s="96"/>
      <c r="W142" s="96"/>
      <c r="X142" s="97"/>
      <c r="Y142" s="97"/>
      <c r="Z142" s="97"/>
      <c r="AA142" s="97"/>
      <c r="AB142" s="97"/>
    </row>
    <row r="143" spans="1:28" s="80" customFormat="1" ht="20.100000000000001" customHeight="1" x14ac:dyDescent="0.15">
      <c r="A143" s="124"/>
      <c r="B143" s="263"/>
      <c r="C143" s="164"/>
      <c r="D143" s="136"/>
      <c r="E143" s="136"/>
      <c r="F143" s="137"/>
      <c r="G143" s="165"/>
      <c r="H143" s="139" t="s">
        <v>168</v>
      </c>
      <c r="I143" s="140">
        <v>20000</v>
      </c>
      <c r="J143" s="204" t="s">
        <v>118</v>
      </c>
      <c r="K143" s="204" t="s">
        <v>9</v>
      </c>
      <c r="L143" s="140">
        <v>10</v>
      </c>
      <c r="M143" s="204" t="s">
        <v>135</v>
      </c>
      <c r="N143" s="204" t="s">
        <v>9</v>
      </c>
      <c r="O143" s="205">
        <v>1</v>
      </c>
      <c r="P143" s="206" t="s">
        <v>116</v>
      </c>
      <c r="Q143" s="166">
        <f>I143*L143*O143</f>
        <v>200000</v>
      </c>
      <c r="R143" s="66"/>
      <c r="S143" s="66"/>
      <c r="T143" s="79"/>
      <c r="U143" s="79"/>
      <c r="V143" s="79"/>
      <c r="W143" s="79"/>
    </row>
    <row r="144" spans="1:28" s="80" customFormat="1" ht="20.100000000000001" customHeight="1" x14ac:dyDescent="0.15">
      <c r="A144" s="124"/>
      <c r="B144" s="263"/>
      <c r="C144" s="164"/>
      <c r="D144" s="136"/>
      <c r="E144" s="136"/>
      <c r="F144" s="137"/>
      <c r="G144" s="152"/>
      <c r="H144" s="139" t="s">
        <v>165</v>
      </c>
      <c r="I144" s="140">
        <v>100000</v>
      </c>
      <c r="J144" s="204" t="s">
        <v>1</v>
      </c>
      <c r="K144" s="204" t="s">
        <v>147</v>
      </c>
      <c r="L144" s="140">
        <v>1</v>
      </c>
      <c r="M144" s="204" t="s">
        <v>116</v>
      </c>
      <c r="N144" s="204"/>
      <c r="O144" s="205"/>
      <c r="P144" s="206"/>
      <c r="Q144" s="166">
        <f>I144*L144</f>
        <v>100000</v>
      </c>
      <c r="R144" s="66"/>
      <c r="S144" s="66"/>
      <c r="T144" s="79"/>
      <c r="U144" s="79"/>
      <c r="V144" s="79"/>
      <c r="W144" s="79"/>
    </row>
    <row r="145" spans="1:23" s="80" customFormat="1" ht="20.100000000000001" customHeight="1" x14ac:dyDescent="0.15">
      <c r="A145" s="124"/>
      <c r="B145" s="263"/>
      <c r="C145" s="164"/>
      <c r="D145" s="136"/>
      <c r="E145" s="136"/>
      <c r="F145" s="137"/>
      <c r="G145" s="152"/>
      <c r="H145" s="144" t="s">
        <v>203</v>
      </c>
      <c r="I145" s="145">
        <v>1574690</v>
      </c>
      <c r="J145" s="229" t="s">
        <v>118</v>
      </c>
      <c r="K145" s="229" t="s">
        <v>147</v>
      </c>
      <c r="L145" s="145">
        <v>1</v>
      </c>
      <c r="M145" s="229" t="s">
        <v>116</v>
      </c>
      <c r="N145" s="229"/>
      <c r="O145" s="230"/>
      <c r="P145" s="192"/>
      <c r="Q145" s="157">
        <f>I145*L145</f>
        <v>1574690</v>
      </c>
      <c r="R145" s="66"/>
      <c r="S145" s="66"/>
      <c r="T145" s="79"/>
      <c r="U145" s="79"/>
      <c r="V145" s="79"/>
      <c r="W145" s="79"/>
    </row>
    <row r="146" spans="1:23" s="80" customFormat="1" ht="20.100000000000001" customHeight="1" x14ac:dyDescent="0.15">
      <c r="A146" s="124"/>
      <c r="B146" s="263"/>
      <c r="C146" s="164"/>
      <c r="D146" s="136"/>
      <c r="E146" s="136"/>
      <c r="F146" s="137"/>
      <c r="G146" s="152"/>
      <c r="H146" s="139" t="s">
        <v>126</v>
      </c>
      <c r="I146" s="140"/>
      <c r="J146" s="204"/>
      <c r="K146" s="204"/>
      <c r="L146" s="140"/>
      <c r="M146" s="204"/>
      <c r="N146" s="204"/>
      <c r="O146" s="205"/>
      <c r="P146" s="206"/>
      <c r="Q146" s="141">
        <f>SUM(Q147:Q151)</f>
        <v>5458230</v>
      </c>
      <c r="R146" s="66"/>
      <c r="S146" s="66"/>
      <c r="T146" s="79"/>
      <c r="U146" s="79"/>
      <c r="V146" s="79"/>
      <c r="W146" s="79"/>
    </row>
    <row r="147" spans="1:23" s="80" customFormat="1" ht="19.5" customHeight="1" x14ac:dyDescent="0.15">
      <c r="A147" s="124"/>
      <c r="B147" s="263"/>
      <c r="C147" s="164"/>
      <c r="D147" s="136"/>
      <c r="F147" s="137"/>
      <c r="G147" s="138"/>
      <c r="H147" s="139" t="s">
        <v>281</v>
      </c>
      <c r="I147" s="140">
        <v>943300</v>
      </c>
      <c r="J147" s="204" t="s">
        <v>1</v>
      </c>
      <c r="K147" s="204" t="s">
        <v>9</v>
      </c>
      <c r="L147" s="140">
        <v>1</v>
      </c>
      <c r="M147" s="204" t="s">
        <v>116</v>
      </c>
      <c r="N147" s="204"/>
      <c r="O147" s="205"/>
      <c r="P147" s="206"/>
      <c r="Q147" s="141">
        <f>I147*L147</f>
        <v>943300</v>
      </c>
      <c r="R147" s="66"/>
      <c r="S147" s="66"/>
      <c r="T147" s="79"/>
      <c r="U147" s="79"/>
      <c r="V147" s="79"/>
      <c r="W147" s="79"/>
    </row>
    <row r="148" spans="1:23" s="80" customFormat="1" ht="19.5" customHeight="1" x14ac:dyDescent="0.15">
      <c r="A148" s="124"/>
      <c r="B148" s="79"/>
      <c r="C148" s="164"/>
      <c r="D148" s="136"/>
      <c r="F148" s="137"/>
      <c r="G148" s="138"/>
      <c r="H148" s="139" t="s">
        <v>205</v>
      </c>
      <c r="I148" s="140">
        <v>308130</v>
      </c>
      <c r="J148" s="204" t="s">
        <v>1</v>
      </c>
      <c r="K148" s="204" t="s">
        <v>9</v>
      </c>
      <c r="L148" s="140">
        <v>1</v>
      </c>
      <c r="M148" s="204" t="s">
        <v>116</v>
      </c>
      <c r="N148" s="204"/>
      <c r="O148" s="205"/>
      <c r="P148" s="206"/>
      <c r="Q148" s="141">
        <f>I148*L148</f>
        <v>308130</v>
      </c>
      <c r="R148" s="66"/>
      <c r="S148" s="66"/>
      <c r="T148" s="79"/>
      <c r="U148" s="79"/>
      <c r="V148" s="79"/>
      <c r="W148" s="79"/>
    </row>
    <row r="149" spans="1:23" s="80" customFormat="1" ht="19.5" customHeight="1" x14ac:dyDescent="0.15">
      <c r="A149" s="124"/>
      <c r="B149" s="79"/>
      <c r="C149" s="264"/>
      <c r="D149" s="136"/>
      <c r="F149" s="137"/>
      <c r="G149" s="138"/>
      <c r="H149" s="139" t="s">
        <v>280</v>
      </c>
      <c r="I149" s="140">
        <v>86800</v>
      </c>
      <c r="J149" s="204" t="s">
        <v>118</v>
      </c>
      <c r="K149" s="204" t="s">
        <v>9</v>
      </c>
      <c r="L149" s="140">
        <v>1</v>
      </c>
      <c r="M149" s="204" t="s">
        <v>116</v>
      </c>
      <c r="N149" s="204"/>
      <c r="O149" s="205"/>
      <c r="P149" s="206"/>
      <c r="Q149" s="141">
        <f>I149*L149</f>
        <v>86800</v>
      </c>
      <c r="R149" s="66"/>
      <c r="S149" s="66"/>
      <c r="T149" s="79"/>
      <c r="U149" s="79"/>
      <c r="V149" s="79"/>
      <c r="W149" s="79"/>
    </row>
    <row r="150" spans="1:23" s="80" customFormat="1" ht="20.100000000000001" customHeight="1" x14ac:dyDescent="0.15">
      <c r="A150" s="124"/>
      <c r="B150" s="264"/>
      <c r="C150" s="264"/>
      <c r="D150" s="136"/>
      <c r="F150" s="137"/>
      <c r="G150" s="138"/>
      <c r="H150" s="139" t="s">
        <v>206</v>
      </c>
      <c r="I150" s="140">
        <v>28000</v>
      </c>
      <c r="J150" s="204" t="s">
        <v>118</v>
      </c>
      <c r="K150" s="204" t="s">
        <v>147</v>
      </c>
      <c r="L150" s="140">
        <v>10</v>
      </c>
      <c r="M150" s="204" t="s">
        <v>135</v>
      </c>
      <c r="N150" s="204" t="s">
        <v>9</v>
      </c>
      <c r="O150" s="205">
        <v>6</v>
      </c>
      <c r="P150" s="206" t="s">
        <v>116</v>
      </c>
      <c r="Q150" s="141">
        <f t="shared" ref="Q150" si="14">I150*L150*O150</f>
        <v>1680000</v>
      </c>
      <c r="R150" s="66"/>
      <c r="S150" s="66"/>
      <c r="T150" s="79"/>
      <c r="U150" s="79"/>
      <c r="V150" s="79"/>
      <c r="W150" s="79"/>
    </row>
    <row r="151" spans="1:23" s="80" customFormat="1" ht="20.100000000000001" customHeight="1" x14ac:dyDescent="0.15">
      <c r="A151" s="124"/>
      <c r="B151" s="264"/>
      <c r="C151" s="264"/>
      <c r="D151" s="136"/>
      <c r="F151" s="137"/>
      <c r="G151" s="138"/>
      <c r="H151" s="144" t="s">
        <v>286</v>
      </c>
      <c r="I151" s="145">
        <v>2440000</v>
      </c>
      <c r="J151" s="229" t="s">
        <v>118</v>
      </c>
      <c r="K151" s="229" t="s">
        <v>147</v>
      </c>
      <c r="L151" s="145">
        <v>1</v>
      </c>
      <c r="M151" s="229" t="s">
        <v>116</v>
      </c>
      <c r="N151" s="229"/>
      <c r="O151" s="230"/>
      <c r="P151" s="192"/>
      <c r="Q151" s="207">
        <f>I151*L151</f>
        <v>2440000</v>
      </c>
      <c r="R151" s="66"/>
      <c r="S151" s="66"/>
      <c r="T151" s="79"/>
      <c r="U151" s="79"/>
      <c r="V151" s="79"/>
      <c r="W151" s="79"/>
    </row>
    <row r="152" spans="1:23" s="80" customFormat="1" ht="20.100000000000001" customHeight="1" x14ac:dyDescent="0.15">
      <c r="A152" s="124"/>
      <c r="B152" s="164"/>
      <c r="C152" s="264"/>
      <c r="D152" s="136"/>
      <c r="E152" s="136"/>
      <c r="F152" s="137"/>
      <c r="G152" s="152"/>
      <c r="H152" s="139" t="s">
        <v>150</v>
      </c>
      <c r="I152" s="140"/>
      <c r="J152" s="204"/>
      <c r="K152" s="204"/>
      <c r="L152" s="140"/>
      <c r="M152" s="204"/>
      <c r="N152" s="204"/>
      <c r="O152" s="205"/>
      <c r="P152" s="206"/>
      <c r="Q152" s="166">
        <f>SUM(Q153:Q155)</f>
        <v>6900000</v>
      </c>
      <c r="R152" s="66"/>
      <c r="S152" s="66"/>
      <c r="T152" s="79"/>
      <c r="U152" s="79"/>
      <c r="V152" s="79"/>
      <c r="W152" s="79"/>
    </row>
    <row r="153" spans="1:23" s="80" customFormat="1" ht="20.100000000000001" customHeight="1" x14ac:dyDescent="0.15">
      <c r="A153" s="124"/>
      <c r="B153" s="263"/>
      <c r="C153" s="164"/>
      <c r="D153" s="136"/>
      <c r="E153" s="136"/>
      <c r="F153" s="137"/>
      <c r="G153" s="152"/>
      <c r="H153" s="139" t="s">
        <v>283</v>
      </c>
      <c r="I153" s="140">
        <v>2000000</v>
      </c>
      <c r="J153" s="204" t="s">
        <v>118</v>
      </c>
      <c r="K153" s="204" t="s">
        <v>9</v>
      </c>
      <c r="L153" s="140">
        <v>1</v>
      </c>
      <c r="M153" s="204" t="s">
        <v>116</v>
      </c>
      <c r="N153" s="204"/>
      <c r="O153" s="205"/>
      <c r="P153" s="206"/>
      <c r="Q153" s="166">
        <f>I153*L153</f>
        <v>2000000</v>
      </c>
      <c r="R153" s="66"/>
      <c r="S153" s="66"/>
      <c r="T153" s="79"/>
      <c r="U153" s="79"/>
      <c r="V153" s="79"/>
      <c r="W153" s="79"/>
    </row>
    <row r="154" spans="1:23" s="80" customFormat="1" ht="20.100000000000001" customHeight="1" x14ac:dyDescent="0.15">
      <c r="A154" s="124"/>
      <c r="B154" s="263"/>
      <c r="C154" s="164"/>
      <c r="D154" s="136"/>
      <c r="E154" s="136"/>
      <c r="F154" s="137"/>
      <c r="G154" s="152"/>
      <c r="H154" s="139" t="s">
        <v>166</v>
      </c>
      <c r="I154" s="140">
        <v>2500000</v>
      </c>
      <c r="J154" s="204" t="s">
        <v>1</v>
      </c>
      <c r="K154" s="204" t="s">
        <v>9</v>
      </c>
      <c r="L154" s="205">
        <v>1</v>
      </c>
      <c r="M154" s="206" t="s">
        <v>10</v>
      </c>
      <c r="N154" s="204"/>
      <c r="O154" s="205"/>
      <c r="P154" s="206"/>
      <c r="Q154" s="166">
        <f>I154*L154</f>
        <v>2500000</v>
      </c>
      <c r="R154" s="66"/>
      <c r="S154" s="66"/>
      <c r="T154" s="79"/>
      <c r="U154" s="79"/>
      <c r="V154" s="79"/>
      <c r="W154" s="79"/>
    </row>
    <row r="155" spans="1:23" s="80" customFormat="1" ht="20.100000000000001" customHeight="1" x14ac:dyDescent="0.15">
      <c r="A155" s="124"/>
      <c r="B155" s="79"/>
      <c r="C155" s="164"/>
      <c r="D155" s="136"/>
      <c r="E155" s="136"/>
      <c r="F155" s="139"/>
      <c r="G155" s="152"/>
      <c r="H155" s="144" t="s">
        <v>188</v>
      </c>
      <c r="I155" s="145">
        <v>20000</v>
      </c>
      <c r="J155" s="229" t="s">
        <v>118</v>
      </c>
      <c r="K155" s="229" t="s">
        <v>9</v>
      </c>
      <c r="L155" s="230">
        <v>10</v>
      </c>
      <c r="M155" s="192" t="s">
        <v>135</v>
      </c>
      <c r="N155" s="229" t="s">
        <v>9</v>
      </c>
      <c r="O155" s="230">
        <v>12</v>
      </c>
      <c r="P155" s="192" t="s">
        <v>204</v>
      </c>
      <c r="Q155" s="157">
        <f>I155*L155*O155</f>
        <v>2400000</v>
      </c>
      <c r="R155" s="66"/>
      <c r="S155" s="66"/>
      <c r="T155" s="79"/>
      <c r="U155" s="79"/>
      <c r="V155" s="79"/>
      <c r="W155" s="79"/>
    </row>
    <row r="156" spans="1:23" s="80" customFormat="1" ht="20.100000000000001" customHeight="1" x14ac:dyDescent="0.15">
      <c r="A156" s="124"/>
      <c r="B156" s="275"/>
      <c r="C156" s="128"/>
      <c r="D156" s="136"/>
      <c r="E156" s="136"/>
      <c r="F156" s="137"/>
      <c r="G156" s="152"/>
      <c r="H156" s="139" t="s">
        <v>127</v>
      </c>
      <c r="I156" s="140"/>
      <c r="J156" s="204"/>
      <c r="K156" s="204"/>
      <c r="L156" s="140"/>
      <c r="M156" s="204"/>
      <c r="N156" s="204"/>
      <c r="O156" s="205"/>
      <c r="P156" s="206"/>
      <c r="Q156" s="141">
        <f>SUM(Q157:Q159)</f>
        <v>800000</v>
      </c>
      <c r="R156" s="66"/>
      <c r="S156" s="66"/>
      <c r="T156" s="79"/>
      <c r="U156" s="79"/>
      <c r="V156" s="79"/>
      <c r="W156" s="79"/>
    </row>
    <row r="157" spans="1:23" s="80" customFormat="1" ht="20.100000000000001" customHeight="1" x14ac:dyDescent="0.15">
      <c r="A157" s="124"/>
      <c r="B157" s="275"/>
      <c r="C157" s="128"/>
      <c r="D157" s="136"/>
      <c r="E157" s="66"/>
      <c r="F157" s="137"/>
      <c r="G157" s="152"/>
      <c r="H157" s="139" t="s">
        <v>282</v>
      </c>
      <c r="I157" s="140">
        <v>200000</v>
      </c>
      <c r="J157" s="204" t="s">
        <v>118</v>
      </c>
      <c r="K157" s="204" t="s">
        <v>147</v>
      </c>
      <c r="L157" s="140">
        <v>2</v>
      </c>
      <c r="M157" s="204" t="s">
        <v>116</v>
      </c>
      <c r="N157" s="204"/>
      <c r="O157" s="205"/>
      <c r="P157" s="206"/>
      <c r="Q157" s="141">
        <f>I157*L157</f>
        <v>400000</v>
      </c>
      <c r="R157" s="66"/>
      <c r="S157" s="66"/>
      <c r="T157" s="79"/>
      <c r="U157" s="79"/>
      <c r="V157" s="79"/>
      <c r="W157" s="79"/>
    </row>
    <row r="158" spans="1:23" s="80" customFormat="1" ht="20.100000000000001" customHeight="1" x14ac:dyDescent="0.15">
      <c r="A158" s="124"/>
      <c r="B158" s="275"/>
      <c r="C158" s="128"/>
      <c r="D158" s="136"/>
      <c r="F158" s="137"/>
      <c r="G158" s="138"/>
      <c r="H158" s="139" t="s">
        <v>44</v>
      </c>
      <c r="I158" s="140">
        <v>200000</v>
      </c>
      <c r="J158" s="204" t="s">
        <v>1</v>
      </c>
      <c r="K158" s="204" t="s">
        <v>147</v>
      </c>
      <c r="L158" s="205">
        <v>1</v>
      </c>
      <c r="M158" s="206" t="s">
        <v>10</v>
      </c>
      <c r="N158" s="204"/>
      <c r="O158" s="205"/>
      <c r="P158" s="206"/>
      <c r="Q158" s="141">
        <f>I158*L158</f>
        <v>200000</v>
      </c>
      <c r="R158" s="66"/>
      <c r="S158" s="66"/>
      <c r="T158" s="79"/>
      <c r="U158" s="79"/>
      <c r="V158" s="79"/>
      <c r="W158" s="79"/>
    </row>
    <row r="159" spans="1:23" s="80" customFormat="1" ht="20.100000000000001" customHeight="1" x14ac:dyDescent="0.15">
      <c r="A159" s="124"/>
      <c r="B159" s="275"/>
      <c r="C159" s="128"/>
      <c r="D159" s="265"/>
      <c r="E159" s="266"/>
      <c r="F159" s="145"/>
      <c r="G159" s="250"/>
      <c r="H159" s="144" t="s">
        <v>90</v>
      </c>
      <c r="I159" s="145">
        <v>200000</v>
      </c>
      <c r="J159" s="229" t="s">
        <v>1</v>
      </c>
      <c r="K159" s="229" t="s">
        <v>9</v>
      </c>
      <c r="L159" s="230">
        <v>1</v>
      </c>
      <c r="M159" s="192" t="s">
        <v>10</v>
      </c>
      <c r="N159" s="229"/>
      <c r="O159" s="230"/>
      <c r="P159" s="192"/>
      <c r="Q159" s="207">
        <f t="shared" ref="Q159" si="15">I159*L159</f>
        <v>200000</v>
      </c>
      <c r="R159" s="66"/>
      <c r="S159" s="66"/>
      <c r="T159" s="79"/>
      <c r="U159" s="79"/>
      <c r="V159" s="79"/>
      <c r="W159" s="79"/>
    </row>
    <row r="160" spans="1:23" s="80" customFormat="1" ht="20.100000000000001" customHeight="1" x14ac:dyDescent="0.15">
      <c r="A160" s="314" t="s">
        <v>2</v>
      </c>
      <c r="B160" s="314"/>
      <c r="C160" s="314"/>
      <c r="D160" s="146">
        <f>D161</f>
        <v>10000</v>
      </c>
      <c r="E160" s="146">
        <f>E161</f>
        <v>10000</v>
      </c>
      <c r="F160" s="118">
        <f t="shared" ref="F160:F166" si="16">E160-D160</f>
        <v>0</v>
      </c>
      <c r="G160" s="119">
        <f t="shared" ref="G160:G166" si="17">E160/D160*100</f>
        <v>100</v>
      </c>
      <c r="H160" s="120"/>
      <c r="I160" s="121"/>
      <c r="J160" s="194"/>
      <c r="K160" s="194"/>
      <c r="L160" s="121"/>
      <c r="M160" s="194"/>
      <c r="N160" s="194"/>
      <c r="O160" s="195"/>
      <c r="P160" s="196"/>
      <c r="Q160" s="197"/>
      <c r="R160" s="66"/>
      <c r="S160" s="78"/>
      <c r="T160" s="79"/>
      <c r="U160" s="79"/>
      <c r="V160" s="79"/>
      <c r="W160" s="79"/>
    </row>
    <row r="161" spans="1:23" s="80" customFormat="1" ht="20.100000000000001" customHeight="1" x14ac:dyDescent="0.15">
      <c r="A161" s="172"/>
      <c r="B161" s="333" t="s">
        <v>2</v>
      </c>
      <c r="C161" s="323"/>
      <c r="D161" s="148">
        <f>D162</f>
        <v>10000</v>
      </c>
      <c r="E161" s="148">
        <f>E162</f>
        <v>10000</v>
      </c>
      <c r="F161" s="125">
        <f t="shared" si="16"/>
        <v>0</v>
      </c>
      <c r="G161" s="126">
        <f t="shared" si="17"/>
        <v>100</v>
      </c>
      <c r="H161" s="144"/>
      <c r="I161" s="145"/>
      <c r="J161" s="194"/>
      <c r="K161" s="229"/>
      <c r="L161" s="121"/>
      <c r="M161" s="194"/>
      <c r="N161" s="194"/>
      <c r="O161" s="195"/>
      <c r="P161" s="192"/>
      <c r="Q161" s="197"/>
      <c r="R161" s="66"/>
      <c r="S161" s="78"/>
      <c r="T161" s="79"/>
      <c r="U161" s="79"/>
      <c r="V161" s="79"/>
      <c r="W161" s="79"/>
    </row>
    <row r="162" spans="1:23" s="80" customFormat="1" ht="20.100000000000001" customHeight="1" x14ac:dyDescent="0.15">
      <c r="A162" s="267"/>
      <c r="B162" s="268"/>
      <c r="C162" s="173" t="s">
        <v>2</v>
      </c>
      <c r="D162" s="148">
        <v>10000</v>
      </c>
      <c r="E162" s="148">
        <f>I162*L162</f>
        <v>10000</v>
      </c>
      <c r="F162" s="125">
        <f t="shared" si="16"/>
        <v>0</v>
      </c>
      <c r="G162" s="126">
        <f t="shared" si="17"/>
        <v>100</v>
      </c>
      <c r="H162" s="144" t="s">
        <v>2</v>
      </c>
      <c r="I162" s="145">
        <v>10000</v>
      </c>
      <c r="J162" s="194" t="s">
        <v>1</v>
      </c>
      <c r="K162" s="229" t="s">
        <v>9</v>
      </c>
      <c r="L162" s="195">
        <v>1</v>
      </c>
      <c r="M162" s="192" t="s">
        <v>10</v>
      </c>
      <c r="N162" s="194"/>
      <c r="O162" s="195"/>
      <c r="P162" s="192"/>
      <c r="Q162" s="269">
        <f>I162*L162</f>
        <v>10000</v>
      </c>
      <c r="R162" s="66"/>
      <c r="S162" s="78"/>
      <c r="T162" s="79"/>
      <c r="U162" s="79"/>
      <c r="V162" s="79"/>
      <c r="W162" s="79"/>
    </row>
    <row r="163" spans="1:23" s="80" customFormat="1" ht="20.100000000000001" customHeight="1" x14ac:dyDescent="0.15">
      <c r="A163" s="359" t="s">
        <v>80</v>
      </c>
      <c r="B163" s="360"/>
      <c r="C163" s="361"/>
      <c r="D163" s="158">
        <f>D164</f>
        <v>31152700</v>
      </c>
      <c r="E163" s="158">
        <f>E164</f>
        <v>39439557</v>
      </c>
      <c r="F163" s="112">
        <f t="shared" si="16"/>
        <v>8286857</v>
      </c>
      <c r="G163" s="113">
        <f t="shared" si="17"/>
        <v>126.60076654671985</v>
      </c>
      <c r="H163" s="114"/>
      <c r="I163" s="115"/>
      <c r="J163" s="190"/>
      <c r="K163" s="229"/>
      <c r="L163" s="115"/>
      <c r="M163" s="190"/>
      <c r="N163" s="190"/>
      <c r="O163" s="191"/>
      <c r="P163" s="192"/>
      <c r="Q163" s="270"/>
      <c r="R163" s="66"/>
      <c r="S163" s="78"/>
      <c r="T163" s="79"/>
      <c r="U163" s="79"/>
      <c r="V163" s="79"/>
      <c r="W163" s="79"/>
    </row>
    <row r="164" spans="1:23" s="80" customFormat="1" ht="20.100000000000001" customHeight="1" x14ac:dyDescent="0.15">
      <c r="A164" s="124"/>
      <c r="B164" s="333" t="s">
        <v>80</v>
      </c>
      <c r="C164" s="323"/>
      <c r="D164" s="161">
        <f>D165+D166</f>
        <v>31152700</v>
      </c>
      <c r="E164" s="161">
        <f>SUM(E165+E166)</f>
        <v>39439557</v>
      </c>
      <c r="F164" s="125">
        <f t="shared" si="16"/>
        <v>8286857</v>
      </c>
      <c r="G164" s="126">
        <f t="shared" si="17"/>
        <v>126.60076654671985</v>
      </c>
      <c r="H164" s="120"/>
      <c r="I164" s="121"/>
      <c r="J164" s="194"/>
      <c r="K164" s="229"/>
      <c r="L164" s="121"/>
      <c r="M164" s="194"/>
      <c r="N164" s="194"/>
      <c r="O164" s="195"/>
      <c r="P164" s="196"/>
      <c r="Q164" s="197"/>
      <c r="R164" s="66"/>
      <c r="S164" s="78"/>
      <c r="T164" s="79"/>
      <c r="U164" s="79"/>
      <c r="V164" s="79"/>
      <c r="W164" s="79"/>
    </row>
    <row r="165" spans="1:23" s="80" customFormat="1" ht="20.100000000000001" customHeight="1" x14ac:dyDescent="0.15">
      <c r="A165" s="124"/>
      <c r="B165" s="128"/>
      <c r="C165" s="147" t="s">
        <v>24</v>
      </c>
      <c r="D165" s="161">
        <v>31138151</v>
      </c>
      <c r="E165" s="161">
        <f>Q165</f>
        <v>39425186</v>
      </c>
      <c r="F165" s="125">
        <f t="shared" si="16"/>
        <v>8287035</v>
      </c>
      <c r="G165" s="126">
        <f t="shared" si="17"/>
        <v>126.61376714372025</v>
      </c>
      <c r="H165" s="120" t="s">
        <v>24</v>
      </c>
      <c r="I165" s="121">
        <v>39425186</v>
      </c>
      <c r="J165" s="194" t="s">
        <v>1</v>
      </c>
      <c r="K165" s="194" t="s">
        <v>9</v>
      </c>
      <c r="L165" s="195">
        <v>1</v>
      </c>
      <c r="M165" s="196" t="s">
        <v>10</v>
      </c>
      <c r="N165" s="194"/>
      <c r="O165" s="195"/>
      <c r="P165" s="196"/>
      <c r="Q165" s="159">
        <f>I165*L165</f>
        <v>39425186</v>
      </c>
      <c r="R165" s="66"/>
      <c r="S165" s="78"/>
      <c r="T165" s="79"/>
      <c r="U165" s="79"/>
      <c r="V165" s="79"/>
      <c r="W165" s="79"/>
    </row>
    <row r="166" spans="1:23" s="80" customFormat="1" ht="20.100000000000001" customHeight="1" x14ac:dyDescent="0.15">
      <c r="A166" s="124"/>
      <c r="B166" s="127"/>
      <c r="C166" s="128" t="s">
        <v>3</v>
      </c>
      <c r="D166" s="136">
        <v>14549</v>
      </c>
      <c r="E166" s="136">
        <f>Q166</f>
        <v>14371</v>
      </c>
      <c r="F166" s="137">
        <f t="shared" si="16"/>
        <v>-178</v>
      </c>
      <c r="G166" s="165">
        <f t="shared" si="17"/>
        <v>98.776548216372262</v>
      </c>
      <c r="H166" s="139" t="s">
        <v>3</v>
      </c>
      <c r="I166" s="140"/>
      <c r="J166" s="204"/>
      <c r="K166" s="204"/>
      <c r="L166" s="140"/>
      <c r="M166" s="204"/>
      <c r="N166" s="204"/>
      <c r="O166" s="205"/>
      <c r="P166" s="206"/>
      <c r="Q166" s="141">
        <f>Q168+Q167</f>
        <v>14371</v>
      </c>
      <c r="R166" s="66"/>
      <c r="S166" s="78"/>
      <c r="T166" s="79"/>
      <c r="U166" s="79"/>
      <c r="V166" s="79"/>
      <c r="W166" s="79"/>
    </row>
    <row r="167" spans="1:23" s="80" customFormat="1" ht="20.100000000000001" customHeight="1" x14ac:dyDescent="0.15">
      <c r="A167" s="124"/>
      <c r="B167" s="127"/>
      <c r="C167" s="128"/>
      <c r="D167" s="136"/>
      <c r="E167" s="66"/>
      <c r="F167" s="137"/>
      <c r="G167" s="152"/>
      <c r="H167" s="139" t="s">
        <v>185</v>
      </c>
      <c r="I167" s="140">
        <v>0</v>
      </c>
      <c r="J167" s="204" t="s">
        <v>118</v>
      </c>
      <c r="K167" s="204" t="s">
        <v>9</v>
      </c>
      <c r="L167" s="140">
        <v>0</v>
      </c>
      <c r="M167" s="204" t="s">
        <v>116</v>
      </c>
      <c r="N167" s="204"/>
      <c r="O167" s="205"/>
      <c r="P167" s="206"/>
      <c r="Q167" s="141">
        <f>I167*L167</f>
        <v>0</v>
      </c>
      <c r="R167" s="66"/>
      <c r="S167" s="78"/>
      <c r="T167" s="79"/>
      <c r="U167" s="79"/>
      <c r="V167" s="79"/>
      <c r="W167" s="79"/>
    </row>
    <row r="168" spans="1:23" s="80" customFormat="1" ht="20.100000000000001" customHeight="1" x14ac:dyDescent="0.15">
      <c r="A168" s="271"/>
      <c r="B168" s="178"/>
      <c r="C168" s="178"/>
      <c r="D168" s="272"/>
      <c r="E168" s="108"/>
      <c r="F168" s="179"/>
      <c r="G168" s="211"/>
      <c r="H168" s="182" t="s">
        <v>89</v>
      </c>
      <c r="I168" s="183">
        <f>세입예산!I37</f>
        <v>7186</v>
      </c>
      <c r="J168" s="212" t="s">
        <v>1</v>
      </c>
      <c r="K168" s="212" t="s">
        <v>147</v>
      </c>
      <c r="L168" s="213">
        <v>2</v>
      </c>
      <c r="M168" s="273" t="s">
        <v>10</v>
      </c>
      <c r="N168" s="212"/>
      <c r="O168" s="213"/>
      <c r="P168" s="273"/>
      <c r="Q168" s="274">
        <f>I168*L168-1</f>
        <v>14371</v>
      </c>
      <c r="R168" s="66"/>
      <c r="S168" s="78"/>
      <c r="T168" s="79"/>
      <c r="U168" s="79"/>
      <c r="V168" s="79"/>
      <c r="W168" s="79"/>
    </row>
    <row r="169" spans="1:23" s="85" customFormat="1" ht="20.100000000000001" customHeight="1" x14ac:dyDescent="0.15">
      <c r="A169" s="100"/>
      <c r="B169" s="100"/>
      <c r="C169" s="100"/>
      <c r="D169" s="100"/>
      <c r="E169" s="100"/>
      <c r="F169" s="100"/>
      <c r="G169" s="101"/>
      <c r="H169" s="100"/>
      <c r="I169" s="100"/>
      <c r="J169" s="102"/>
      <c r="K169" s="102"/>
      <c r="L169" s="100"/>
      <c r="M169" s="102"/>
      <c r="N169" s="102"/>
      <c r="O169" s="103"/>
      <c r="P169" s="102"/>
      <c r="Q169" s="100"/>
      <c r="R169" s="82"/>
      <c r="S169" s="83"/>
      <c r="T169" s="84"/>
      <c r="U169" s="84"/>
      <c r="V169" s="84"/>
      <c r="W169" s="84"/>
    </row>
    <row r="174" spans="1:23" x14ac:dyDescent="0.15">
      <c r="I174" s="104"/>
    </row>
  </sheetData>
  <mergeCells count="21">
    <mergeCell ref="A1:P1"/>
    <mergeCell ref="A3:C3"/>
    <mergeCell ref="F3:G3"/>
    <mergeCell ref="H3:Q4"/>
    <mergeCell ref="P2:Q2"/>
    <mergeCell ref="D3:D4"/>
    <mergeCell ref="E3:E4"/>
    <mergeCell ref="A163:C163"/>
    <mergeCell ref="B164:C164"/>
    <mergeCell ref="A160:C160"/>
    <mergeCell ref="B161:C161"/>
    <mergeCell ref="B105:C105"/>
    <mergeCell ref="A104:C104"/>
    <mergeCell ref="A6:C6"/>
    <mergeCell ref="B7:C7"/>
    <mergeCell ref="A5:C5"/>
    <mergeCell ref="B55:C55"/>
    <mergeCell ref="B67:C67"/>
    <mergeCell ref="A100:C100"/>
    <mergeCell ref="B101:C101"/>
    <mergeCell ref="C60:C62"/>
  </mergeCells>
  <phoneticPr fontId="19" type="noConversion"/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>
    <oddFooter>&amp;R&amp;"굴림,보통"&amp;9참좋은재가노인돌봄센터(2022.09.05)</oddFooter>
  </headerFooter>
  <rowBreaks count="4" manualBreakCount="4">
    <brk id="28" max="16" man="1"/>
    <brk id="56" max="16" man="1"/>
    <brk id="112" max="16" man="1"/>
    <brk id="140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3"/>
  <sheetViews>
    <sheetView showGridLines="0" view="pageBreakPreview" topLeftCell="A22" zoomScale="120" zoomScaleNormal="100" zoomScaleSheetLayoutView="120" workbookViewId="0">
      <selection activeCell="C9" sqref="C9"/>
    </sheetView>
  </sheetViews>
  <sheetFormatPr defaultRowHeight="13.5" x14ac:dyDescent="0.15"/>
  <cols>
    <col min="1" max="2" width="14.88671875" style="10" customWidth="1"/>
    <col min="3" max="5" width="17.44140625" style="10" customWidth="1"/>
  </cols>
  <sheetData>
    <row r="1" spans="1:5" ht="39" customHeight="1" x14ac:dyDescent="0.15">
      <c r="A1" s="388" t="s">
        <v>86</v>
      </c>
      <c r="B1" s="388"/>
      <c r="C1" s="388"/>
      <c r="D1" s="388"/>
      <c r="E1" s="388"/>
    </row>
    <row r="2" spans="1:5" ht="21" customHeight="1" x14ac:dyDescent="0.15">
      <c r="A2" s="65" t="s">
        <v>177</v>
      </c>
      <c r="B2" s="65"/>
      <c r="C2" s="65"/>
      <c r="D2" s="65"/>
      <c r="E2" s="65"/>
    </row>
    <row r="3" spans="1:5" ht="21" customHeight="1" x14ac:dyDescent="0.15">
      <c r="A3" s="65" t="s">
        <v>83</v>
      </c>
      <c r="B3" s="65"/>
      <c r="C3" s="65"/>
      <c r="D3" s="65"/>
      <c r="E3" s="65"/>
    </row>
    <row r="4" spans="1:5" ht="14.25" customHeight="1" thickBot="1" x14ac:dyDescent="0.2">
      <c r="A4" s="64"/>
      <c r="B4" s="64"/>
      <c r="C4" s="64"/>
      <c r="D4" s="64"/>
      <c r="E4" s="99" t="s">
        <v>136</v>
      </c>
    </row>
    <row r="5" spans="1:5" ht="21" customHeight="1" thickBot="1" x14ac:dyDescent="0.2">
      <c r="A5" s="391" t="s">
        <v>171</v>
      </c>
      <c r="B5" s="395" t="s">
        <v>172</v>
      </c>
      <c r="C5" s="98" t="s">
        <v>198</v>
      </c>
      <c r="D5" s="98" t="s">
        <v>198</v>
      </c>
      <c r="E5" s="393" t="s">
        <v>73</v>
      </c>
    </row>
    <row r="6" spans="1:5" ht="21" customHeight="1" thickTop="1" thickBot="1" x14ac:dyDescent="0.2">
      <c r="A6" s="392"/>
      <c r="B6" s="396"/>
      <c r="C6" s="33" t="s">
        <v>246</v>
      </c>
      <c r="D6" s="33" t="s">
        <v>244</v>
      </c>
      <c r="E6" s="394"/>
    </row>
    <row r="7" spans="1:5" ht="21" customHeight="1" thickTop="1" x14ac:dyDescent="0.15">
      <c r="A7" s="376" t="s">
        <v>253</v>
      </c>
      <c r="B7" s="369" t="s">
        <v>173</v>
      </c>
      <c r="C7" s="15">
        <f>세입예산!D16</f>
        <v>980000</v>
      </c>
      <c r="D7" s="15">
        <f>세입예산!E16</f>
        <v>7389800</v>
      </c>
      <c r="E7" s="70">
        <f>D7-C7</f>
        <v>6409800</v>
      </c>
    </row>
    <row r="8" spans="1:5" ht="21" customHeight="1" x14ac:dyDescent="0.15">
      <c r="A8" s="387"/>
      <c r="B8" s="385"/>
      <c r="C8" s="397" t="s">
        <v>300</v>
      </c>
      <c r="D8" s="398"/>
      <c r="E8" s="399"/>
    </row>
    <row r="9" spans="1:5" ht="21" customHeight="1" x14ac:dyDescent="0.15">
      <c r="A9" s="374" t="s">
        <v>255</v>
      </c>
      <c r="B9" s="369" t="s">
        <v>144</v>
      </c>
      <c r="C9" s="77">
        <f>세입예산!D27</f>
        <v>50000000</v>
      </c>
      <c r="D9" s="77">
        <f>세입예산!E27</f>
        <v>40000000</v>
      </c>
      <c r="E9" s="74">
        <f>D9-C9</f>
        <v>-10000000</v>
      </c>
    </row>
    <row r="10" spans="1:5" ht="21" customHeight="1" x14ac:dyDescent="0.15">
      <c r="A10" s="387"/>
      <c r="B10" s="385"/>
      <c r="C10" s="397" t="s">
        <v>256</v>
      </c>
      <c r="D10" s="398"/>
      <c r="E10" s="399"/>
    </row>
    <row r="11" spans="1:5" ht="21" customHeight="1" x14ac:dyDescent="0.15">
      <c r="A11" s="376" t="s">
        <v>257</v>
      </c>
      <c r="B11" s="369" t="s">
        <v>258</v>
      </c>
      <c r="C11" s="77">
        <f>세입예산!D30</f>
        <v>4245534</v>
      </c>
      <c r="D11" s="77">
        <f>세입예산!E30</f>
        <v>4339044</v>
      </c>
      <c r="E11" s="74">
        <f>D11-C11</f>
        <v>93510</v>
      </c>
    </row>
    <row r="12" spans="1:5" ht="21" customHeight="1" x14ac:dyDescent="0.15">
      <c r="A12" s="387"/>
      <c r="B12" s="385"/>
      <c r="C12" s="397" t="s">
        <v>298</v>
      </c>
      <c r="D12" s="398"/>
      <c r="E12" s="399"/>
    </row>
    <row r="13" spans="1:5" ht="21" customHeight="1" x14ac:dyDescent="0.15">
      <c r="A13" s="376" t="s">
        <v>259</v>
      </c>
      <c r="B13" s="369" t="s">
        <v>260</v>
      </c>
      <c r="C13" s="95">
        <f>세입예산!D37</f>
        <v>14549</v>
      </c>
      <c r="D13" s="71">
        <f>세입예산!E37</f>
        <v>14371</v>
      </c>
      <c r="E13" s="74">
        <f>D13-C13</f>
        <v>-178</v>
      </c>
    </row>
    <row r="14" spans="1:5" ht="21" customHeight="1" x14ac:dyDescent="0.15">
      <c r="A14" s="374"/>
      <c r="B14" s="400"/>
      <c r="C14" s="397" t="s">
        <v>269</v>
      </c>
      <c r="D14" s="398"/>
      <c r="E14" s="399"/>
    </row>
    <row r="15" spans="1:5" ht="21" customHeight="1" x14ac:dyDescent="0.15">
      <c r="A15" s="374"/>
      <c r="B15" s="369" t="s">
        <v>261</v>
      </c>
      <c r="C15" s="105">
        <f>세입예산!D38</f>
        <v>6000000</v>
      </c>
      <c r="D15" s="95">
        <f>세입예산!E38</f>
        <v>5400000</v>
      </c>
      <c r="E15" s="74">
        <f>D15-C15</f>
        <v>-600000</v>
      </c>
    </row>
    <row r="16" spans="1:5" ht="21" customHeight="1" x14ac:dyDescent="0.15">
      <c r="A16" s="374"/>
      <c r="B16" s="385"/>
      <c r="C16" s="397" t="s">
        <v>270</v>
      </c>
      <c r="D16" s="398"/>
      <c r="E16" s="399"/>
    </row>
    <row r="17" spans="1:10" ht="21" customHeight="1" x14ac:dyDescent="0.15">
      <c r="A17" s="374"/>
      <c r="B17" s="400" t="s">
        <v>117</v>
      </c>
      <c r="C17" s="105">
        <f>세입예산!D39</f>
        <v>1700000</v>
      </c>
      <c r="D17" s="71">
        <f>세입예산!E39</f>
        <v>20978868</v>
      </c>
      <c r="E17" s="74">
        <f>D17-C17</f>
        <v>19278868</v>
      </c>
    </row>
    <row r="18" spans="1:10" ht="21" customHeight="1" thickBot="1" x14ac:dyDescent="0.2">
      <c r="A18" s="375"/>
      <c r="B18" s="370"/>
      <c r="C18" s="401" t="s">
        <v>299</v>
      </c>
      <c r="D18" s="402"/>
      <c r="E18" s="403"/>
    </row>
    <row r="19" spans="1:10" ht="21" customHeight="1" x14ac:dyDescent="0.15">
      <c r="A19" s="41"/>
      <c r="B19" s="41"/>
      <c r="C19" s="87"/>
      <c r="D19" s="88"/>
      <c r="E19" s="88"/>
    </row>
    <row r="20" spans="1:10" ht="21" customHeight="1" x14ac:dyDescent="0.15">
      <c r="A20" s="65" t="s">
        <v>183</v>
      </c>
      <c r="B20" s="41"/>
      <c r="C20" s="7"/>
      <c r="D20" s="8"/>
      <c r="E20" s="92"/>
      <c r="J20" s="68"/>
    </row>
    <row r="21" spans="1:10" ht="21" customHeight="1" thickBot="1" x14ac:dyDescent="0.2">
      <c r="A21" s="389" t="s">
        <v>114</v>
      </c>
      <c r="B21" s="390"/>
      <c r="C21" s="390" t="s">
        <v>83</v>
      </c>
      <c r="D21" s="390" t="s">
        <v>83</v>
      </c>
      <c r="E21" s="390" t="s">
        <v>83</v>
      </c>
    </row>
    <row r="22" spans="1:10" ht="21" customHeight="1" thickBot="1" x14ac:dyDescent="0.2">
      <c r="A22" s="391" t="s">
        <v>171</v>
      </c>
      <c r="B22" s="395" t="s">
        <v>172</v>
      </c>
      <c r="C22" s="98" t="s">
        <v>198</v>
      </c>
      <c r="D22" s="98" t="s">
        <v>197</v>
      </c>
      <c r="E22" s="393" t="s">
        <v>73</v>
      </c>
    </row>
    <row r="23" spans="1:10" ht="21" customHeight="1" thickTop="1" thickBot="1" x14ac:dyDescent="0.2">
      <c r="A23" s="392"/>
      <c r="B23" s="396"/>
      <c r="C23" s="33" t="s">
        <v>245</v>
      </c>
      <c r="D23" s="33" t="s">
        <v>243</v>
      </c>
      <c r="E23" s="394"/>
    </row>
    <row r="24" spans="1:10" ht="21" customHeight="1" thickTop="1" x14ac:dyDescent="0.15">
      <c r="A24" s="407" t="s">
        <v>262</v>
      </c>
      <c r="B24" s="406" t="s">
        <v>263</v>
      </c>
      <c r="C24" s="89">
        <f>세출예산!D68</f>
        <v>400000</v>
      </c>
      <c r="D24" s="86">
        <f>세출예산!E68</f>
        <v>720000</v>
      </c>
      <c r="E24" s="90">
        <f>D24-C24</f>
        <v>320000</v>
      </c>
    </row>
    <row r="25" spans="1:10" ht="21" customHeight="1" x14ac:dyDescent="0.15">
      <c r="A25" s="374"/>
      <c r="B25" s="400"/>
      <c r="C25" s="366" t="s">
        <v>277</v>
      </c>
      <c r="D25" s="367"/>
      <c r="E25" s="368"/>
    </row>
    <row r="26" spans="1:10" ht="21" customHeight="1" x14ac:dyDescent="0.15">
      <c r="A26" s="374"/>
      <c r="B26" s="369" t="s">
        <v>264</v>
      </c>
      <c r="C26" s="303">
        <f>세출예산!D69</f>
        <v>6960000</v>
      </c>
      <c r="D26" s="72">
        <f>세출예산!E69</f>
        <v>5220000</v>
      </c>
      <c r="E26" s="91">
        <f>D26-C26</f>
        <v>-1740000</v>
      </c>
    </row>
    <row r="27" spans="1:10" ht="21" customHeight="1" x14ac:dyDescent="0.15">
      <c r="A27" s="374"/>
      <c r="B27" s="385"/>
      <c r="C27" s="366" t="s">
        <v>271</v>
      </c>
      <c r="D27" s="367"/>
      <c r="E27" s="368"/>
    </row>
    <row r="28" spans="1:10" ht="21" customHeight="1" x14ac:dyDescent="0.15">
      <c r="A28" s="374"/>
      <c r="B28" s="377" t="s">
        <v>265</v>
      </c>
      <c r="C28" s="72">
        <f>세출예산!D74</f>
        <v>10450000</v>
      </c>
      <c r="D28" s="73">
        <f>세출예산!E74</f>
        <v>9750000</v>
      </c>
      <c r="E28" s="74">
        <f>D28-C28</f>
        <v>-700000</v>
      </c>
    </row>
    <row r="29" spans="1:10" ht="21" customHeight="1" x14ac:dyDescent="0.15">
      <c r="A29" s="374"/>
      <c r="B29" s="405"/>
      <c r="C29" s="366" t="s">
        <v>297</v>
      </c>
      <c r="D29" s="367"/>
      <c r="E29" s="368"/>
    </row>
    <row r="30" spans="1:10" ht="21" customHeight="1" x14ac:dyDescent="0.15">
      <c r="A30" s="374"/>
      <c r="B30" s="404" t="s">
        <v>128</v>
      </c>
      <c r="C30" s="73">
        <f>세출예산!D93</f>
        <v>10150000</v>
      </c>
      <c r="D30" s="72">
        <f>세출예산!E93</f>
        <v>11350000</v>
      </c>
      <c r="E30" s="106">
        <f>D30-C30</f>
        <v>1200000</v>
      </c>
    </row>
    <row r="31" spans="1:10" ht="21" customHeight="1" x14ac:dyDescent="0.15">
      <c r="A31" s="387"/>
      <c r="B31" s="405"/>
      <c r="C31" s="366" t="s">
        <v>274</v>
      </c>
      <c r="D31" s="367"/>
      <c r="E31" s="368"/>
    </row>
    <row r="32" spans="1:10" ht="21" customHeight="1" x14ac:dyDescent="0.15">
      <c r="A32" s="374" t="s">
        <v>105</v>
      </c>
      <c r="B32" s="369" t="s">
        <v>41</v>
      </c>
      <c r="C32" s="303">
        <f>세출예산!D102</f>
        <v>6400000</v>
      </c>
      <c r="D32" s="75">
        <f>세출예산!E102</f>
        <v>6710723</v>
      </c>
      <c r="E32" s="76">
        <f>D32-C32</f>
        <v>310723</v>
      </c>
    </row>
    <row r="33" spans="1:5" ht="21" customHeight="1" thickBot="1" x14ac:dyDescent="0.2">
      <c r="A33" s="375"/>
      <c r="B33" s="370"/>
      <c r="C33" s="371" t="s">
        <v>272</v>
      </c>
      <c r="D33" s="372"/>
      <c r="E33" s="373"/>
    </row>
    <row r="34" spans="1:5" ht="21" customHeight="1" x14ac:dyDescent="0.15">
      <c r="A34" s="386" t="s">
        <v>99</v>
      </c>
      <c r="B34" s="384" t="s">
        <v>100</v>
      </c>
      <c r="C34" s="285">
        <f>세출예산!D106</f>
        <v>49357000</v>
      </c>
      <c r="D34" s="285">
        <f>세출예산!E106</f>
        <v>56861420</v>
      </c>
      <c r="E34" s="286">
        <f>D34-C34</f>
        <v>7504420</v>
      </c>
    </row>
    <row r="35" spans="1:5" ht="21" customHeight="1" x14ac:dyDescent="0.15">
      <c r="A35" s="387"/>
      <c r="B35" s="385"/>
      <c r="C35" s="381" t="s">
        <v>273</v>
      </c>
      <c r="D35" s="382"/>
      <c r="E35" s="383"/>
    </row>
    <row r="36" spans="1:5" ht="21" customHeight="1" x14ac:dyDescent="0.15">
      <c r="A36" s="376" t="s">
        <v>266</v>
      </c>
      <c r="B36" s="369" t="s">
        <v>267</v>
      </c>
      <c r="C36" s="73">
        <f>세출예산!D165</f>
        <v>31138151</v>
      </c>
      <c r="D36" s="73">
        <f>세출예산!E165</f>
        <v>39425186</v>
      </c>
      <c r="E36" s="69">
        <f>D36-C36</f>
        <v>8287035</v>
      </c>
    </row>
    <row r="37" spans="1:5" ht="21" customHeight="1" x14ac:dyDescent="0.15">
      <c r="A37" s="374"/>
      <c r="B37" s="385"/>
      <c r="C37" s="381" t="s">
        <v>275</v>
      </c>
      <c r="D37" s="382"/>
      <c r="E37" s="383"/>
    </row>
    <row r="38" spans="1:5" ht="21" customHeight="1" x14ac:dyDescent="0.15">
      <c r="A38" s="374"/>
      <c r="B38" s="377" t="s">
        <v>268</v>
      </c>
      <c r="C38" s="73">
        <f>세출예산!D166</f>
        <v>14549</v>
      </c>
      <c r="D38" s="73">
        <f>세출예산!E166</f>
        <v>14371</v>
      </c>
      <c r="E38" s="69">
        <f>D38-C38</f>
        <v>-178</v>
      </c>
    </row>
    <row r="39" spans="1:5" ht="21" customHeight="1" thickBot="1" x14ac:dyDescent="0.2">
      <c r="A39" s="375"/>
      <c r="B39" s="370"/>
      <c r="C39" s="378" t="s">
        <v>276</v>
      </c>
      <c r="D39" s="379"/>
      <c r="E39" s="380"/>
    </row>
    <row r="40" spans="1:5" ht="21" customHeight="1" x14ac:dyDescent="0.15">
      <c r="A40" s="41"/>
      <c r="B40" s="41"/>
      <c r="C40" s="43"/>
      <c r="D40" s="43"/>
      <c r="E40" s="43"/>
    </row>
    <row r="41" spans="1:5" ht="21" customHeight="1" x14ac:dyDescent="0.15">
      <c r="A41" s="41"/>
      <c r="B41" s="41"/>
      <c r="C41" s="43"/>
      <c r="D41" s="43"/>
      <c r="E41" s="43"/>
    </row>
    <row r="42" spans="1:5" ht="21" customHeight="1" x14ac:dyDescent="0.15">
      <c r="A42"/>
      <c r="B42"/>
      <c r="C42"/>
      <c r="D42"/>
      <c r="E42"/>
    </row>
    <row r="43" spans="1:5" ht="21" customHeight="1" x14ac:dyDescent="0.15">
      <c r="A43"/>
      <c r="B43"/>
      <c r="C43"/>
      <c r="D43"/>
      <c r="E43"/>
    </row>
    <row r="44" spans="1:5" ht="21" customHeight="1" x14ac:dyDescent="0.15">
      <c r="A44" s="9"/>
      <c r="B44" s="9"/>
    </row>
    <row r="45" spans="1:5" ht="21" customHeight="1" x14ac:dyDescent="0.15"/>
    <row r="46" spans="1:5" ht="21" customHeight="1" x14ac:dyDescent="0.15"/>
    <row r="47" spans="1:5" ht="21" customHeight="1" x14ac:dyDescent="0.15"/>
    <row r="48" spans="1: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</sheetData>
  <mergeCells count="44">
    <mergeCell ref="C27:E27"/>
    <mergeCell ref="C31:E31"/>
    <mergeCell ref="C14:E14"/>
    <mergeCell ref="A22:A23"/>
    <mergeCell ref="B22:B23"/>
    <mergeCell ref="B26:B27"/>
    <mergeCell ref="B24:B25"/>
    <mergeCell ref="C25:E25"/>
    <mergeCell ref="E22:E23"/>
    <mergeCell ref="C16:E16"/>
    <mergeCell ref="B15:B16"/>
    <mergeCell ref="B17:B18"/>
    <mergeCell ref="A13:A18"/>
    <mergeCell ref="A24:A31"/>
    <mergeCell ref="B28:B29"/>
    <mergeCell ref="A1:E1"/>
    <mergeCell ref="A21:E21"/>
    <mergeCell ref="A5:A6"/>
    <mergeCell ref="E5:E6"/>
    <mergeCell ref="B5:B6"/>
    <mergeCell ref="B7:B8"/>
    <mergeCell ref="C8:E8"/>
    <mergeCell ref="A7:A8"/>
    <mergeCell ref="C12:E12"/>
    <mergeCell ref="B11:B12"/>
    <mergeCell ref="B13:B14"/>
    <mergeCell ref="A9:A10"/>
    <mergeCell ref="B9:B10"/>
    <mergeCell ref="C10:E10"/>
    <mergeCell ref="C18:E18"/>
    <mergeCell ref="A11:A12"/>
    <mergeCell ref="C29:E29"/>
    <mergeCell ref="B32:B33"/>
    <mergeCell ref="C33:E33"/>
    <mergeCell ref="A32:A33"/>
    <mergeCell ref="A36:A39"/>
    <mergeCell ref="B38:B39"/>
    <mergeCell ref="C39:E39"/>
    <mergeCell ref="C35:E35"/>
    <mergeCell ref="B34:B35"/>
    <mergeCell ref="B36:B37"/>
    <mergeCell ref="C37:E37"/>
    <mergeCell ref="A34:A35"/>
    <mergeCell ref="B30:B31"/>
  </mergeCells>
  <phoneticPr fontId="19" type="noConversion"/>
  <pageMargins left="0.78740157480314965" right="0.74803149606299213" top="0.98425196850393704" bottom="0.98425196850393704" header="0.51181102362204722" footer="0.51181102362204722"/>
  <pageSetup paperSize="9" scale="88" firstPageNumber="185" orientation="portrait" useFirstPageNumber="1" r:id="rId1"/>
  <headerFooter>
    <oddFooter>&amp;R참좋은재가노인돌봄센터(2022.09.05)</oddFooter>
  </headerFooter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추경예산총괄</vt:lpstr>
      <vt:lpstr>세입예산</vt:lpstr>
      <vt:lpstr>세출예산</vt:lpstr>
      <vt:lpstr>예산증감내용</vt:lpstr>
      <vt:lpstr>세입예산!Consolidate_Area</vt:lpstr>
      <vt:lpstr>세출예산!Consolidate_Area</vt:lpstr>
      <vt:lpstr>예산증감내용!Consolidate_Area</vt:lpstr>
      <vt:lpstr>추경예산총괄!Consolidate_Area</vt:lpstr>
      <vt:lpstr>표지!Consolidate_Area</vt:lpstr>
      <vt:lpstr>세입예산!Print_Area</vt:lpstr>
      <vt:lpstr>세출예산!Print_Area</vt:lpstr>
      <vt:lpstr>예산증감내용!Print_Area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50</cp:revision>
  <cp:lastPrinted>2022-09-05T04:10:46Z</cp:lastPrinted>
  <dcterms:created xsi:type="dcterms:W3CDTF">2016-12-07T07:13:09Z</dcterms:created>
  <dcterms:modified xsi:type="dcterms:W3CDTF">2022-10-04T10:58:48Z</dcterms:modified>
</cp:coreProperties>
</file>