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차 추경\"/>
    </mc:Choice>
  </mc:AlternateContent>
  <xr:revisionPtr revIDLastSave="0" documentId="13_ncr:1_{0B4B578D-295A-4F7A-9494-7304B4FEC235}" xr6:coauthVersionLast="46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표지" sheetId="1" r:id="rId1"/>
    <sheet name="예산총칙" sheetId="2" r:id="rId2"/>
    <sheet name="예산총괄" sheetId="3" r:id="rId3"/>
    <sheet name="세입예산" sheetId="4" r:id="rId4"/>
    <sheet name="세출예산" sheetId="5" r:id="rId5"/>
    <sheet name="예산증감내용" sheetId="6" r:id="rId6"/>
  </sheets>
  <definedNames>
    <definedName name="_xlnm.Consolidate_Area" localSheetId="3">세입예산!$A$1:$P$35</definedName>
    <definedName name="_xlnm.Consolidate_Area" localSheetId="4">세출예산!$A$1:$P$111</definedName>
    <definedName name="_xlnm.Consolidate_Area" localSheetId="5">예산증감내용!$A$1:$E$41</definedName>
    <definedName name="_xlnm.Consolidate_Area" localSheetId="2">예산총괄!$A$1:$E$22</definedName>
    <definedName name="_xlnm.Consolidate_Area" localSheetId="0">표지!$A$1:$A$12</definedName>
    <definedName name="_xlnm.Consolidate_Area">#REF!</definedName>
    <definedName name="_xlnm.Print_Area" localSheetId="3">세입예산!$A$1:$Q$34</definedName>
    <definedName name="_xlnm.Print_Area" localSheetId="4">세출예산!$A$1:$Q$112</definedName>
    <definedName name="_xlnm.Print_Area" localSheetId="5">예산증감내용!$A$1:$E$38</definedName>
    <definedName name="_xlnm.Print_Area" localSheetId="2">예산총괄!$A$1:$E$22</definedName>
    <definedName name="_xlnm.Print_Area" localSheetId="1">예산총칙!$A$1:$A$19</definedName>
    <definedName name="_xlnm.Print_Area" localSheetId="0">표지!$A$1:$A$9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8" i="5" l="1"/>
  <c r="Q61" i="5"/>
  <c r="Q27" i="5"/>
  <c r="G32" i="5"/>
  <c r="Q32" i="5"/>
  <c r="Q37" i="5"/>
  <c r="D5" i="5"/>
  <c r="C37" i="6"/>
  <c r="C23" i="6"/>
  <c r="Q33" i="5" l="1"/>
  <c r="Q18" i="5"/>
  <c r="Q33" i="4"/>
  <c r="L108" i="6"/>
  <c r="L107" i="6" s="1"/>
  <c r="L106" i="6"/>
  <c r="L105" i="6"/>
  <c r="L104" i="6"/>
  <c r="L103" i="6"/>
  <c r="L102" i="6"/>
  <c r="L100" i="6"/>
  <c r="L99" i="6" s="1"/>
  <c r="L98" i="6"/>
  <c r="L97" i="6"/>
  <c r="L96" i="6"/>
  <c r="L95" i="6"/>
  <c r="L94" i="6"/>
  <c r="L92" i="6"/>
  <c r="L91" i="6"/>
  <c r="L89" i="6"/>
  <c r="L87" i="6"/>
  <c r="L86" i="6"/>
  <c r="L85" i="6"/>
  <c r="L84" i="6"/>
  <c r="L83" i="6"/>
  <c r="L82" i="6"/>
  <c r="L81" i="6" s="1"/>
  <c r="L80" i="6"/>
  <c r="L79" i="6"/>
  <c r="L78" i="6"/>
  <c r="L77" i="6"/>
  <c r="L76" i="6" s="1"/>
  <c r="L75" i="6"/>
  <c r="L74" i="6"/>
  <c r="L73" i="6"/>
  <c r="L72" i="6"/>
  <c r="D69" i="6"/>
  <c r="D68" i="6" s="1"/>
  <c r="C35" i="6"/>
  <c r="C33" i="6"/>
  <c r="C31" i="6"/>
  <c r="C29" i="6"/>
  <c r="C27" i="6"/>
  <c r="C25" i="6"/>
  <c r="C21" i="6"/>
  <c r="C19" i="6"/>
  <c r="C17" i="6"/>
  <c r="C15" i="6"/>
  <c r="C9" i="6"/>
  <c r="C7" i="6"/>
  <c r="Q110" i="5"/>
  <c r="Q108" i="5" s="1"/>
  <c r="E108" i="5" s="1"/>
  <c r="Q107" i="5"/>
  <c r="E107" i="5" s="1"/>
  <c r="D37" i="6" s="1"/>
  <c r="D106" i="5"/>
  <c r="D105" i="5" s="1"/>
  <c r="Q104" i="5"/>
  <c r="E104" i="5"/>
  <c r="G104" i="5" s="1"/>
  <c r="D103" i="5"/>
  <c r="D102" i="5" s="1"/>
  <c r="Q101" i="5"/>
  <c r="Q100" i="5" s="1"/>
  <c r="Q99" i="5"/>
  <c r="Q98" i="5" s="1"/>
  <c r="Q97" i="5"/>
  <c r="Q96" i="5"/>
  <c r="Q95" i="5"/>
  <c r="Q93" i="5"/>
  <c r="Q91" i="5"/>
  <c r="Q90" i="5"/>
  <c r="Q88" i="5"/>
  <c r="Q87" i="5"/>
  <c r="Q85" i="5"/>
  <c r="Q84" i="5" s="1"/>
  <c r="Q83" i="5"/>
  <c r="Q82" i="5"/>
  <c r="Q81" i="5"/>
  <c r="Q80" i="5"/>
  <c r="Q79" i="5"/>
  <c r="Q73" i="5"/>
  <c r="Q70" i="5"/>
  <c r="Q69" i="5" s="1"/>
  <c r="D67" i="5"/>
  <c r="D66" i="5" s="1"/>
  <c r="Q65" i="5"/>
  <c r="E65" i="5" s="1"/>
  <c r="F65" i="5" s="1"/>
  <c r="Q64" i="5"/>
  <c r="E63" i="5"/>
  <c r="D63" i="5"/>
  <c r="D62" i="5" s="1"/>
  <c r="Q60" i="5"/>
  <c r="Q59" i="5"/>
  <c r="Q57" i="5"/>
  <c r="Q56" i="5" s="1"/>
  <c r="Q55" i="5"/>
  <c r="Q54" i="5"/>
  <c r="Q53" i="5"/>
  <c r="Q51" i="5"/>
  <c r="Q50" i="5" s="1"/>
  <c r="Q48" i="5"/>
  <c r="Q47" i="5"/>
  <c r="Q45" i="5"/>
  <c r="Q44" i="5"/>
  <c r="Q43" i="5"/>
  <c r="Q42" i="5"/>
  <c r="Q40" i="5"/>
  <c r="Q39" i="5"/>
  <c r="Q38" i="5"/>
  <c r="Q36" i="5"/>
  <c r="E36" i="5" s="1"/>
  <c r="D35" i="5"/>
  <c r="C18" i="3" s="1"/>
  <c r="Q34" i="5"/>
  <c r="E32" i="5" s="1"/>
  <c r="Q31" i="5"/>
  <c r="Q30" i="5" s="1"/>
  <c r="Q29" i="5"/>
  <c r="Q28" i="5" s="1"/>
  <c r="Q17" i="5"/>
  <c r="Q16" i="5"/>
  <c r="Q15" i="5"/>
  <c r="Q14" i="5"/>
  <c r="Q11" i="5"/>
  <c r="Q10" i="5"/>
  <c r="Q9" i="5"/>
  <c r="D7" i="5"/>
  <c r="C16" i="3" s="1"/>
  <c r="Q34" i="4"/>
  <c r="E34" i="4" s="1"/>
  <c r="E33" i="4"/>
  <c r="D31" i="4"/>
  <c r="C10" i="3" s="1"/>
  <c r="Q30" i="4"/>
  <c r="E30" i="4" s="1"/>
  <c r="F30" i="4" s="1"/>
  <c r="Q29" i="4"/>
  <c r="E29" i="4"/>
  <c r="F29" i="4" s="1"/>
  <c r="D28" i="4"/>
  <c r="D27" i="4" s="1"/>
  <c r="C9" i="3" s="1"/>
  <c r="Q26" i="4"/>
  <c r="E26" i="4" s="1"/>
  <c r="D24" i="4"/>
  <c r="C8" i="3" s="1"/>
  <c r="Q23" i="4"/>
  <c r="E23" i="4" s="1"/>
  <c r="Q22" i="4"/>
  <c r="E22" i="4" s="1"/>
  <c r="D21" i="4"/>
  <c r="D20" i="4" s="1"/>
  <c r="C7" i="3" s="1"/>
  <c r="Q19" i="4"/>
  <c r="I18" i="4"/>
  <c r="Q18" i="4" s="1"/>
  <c r="Q16" i="4"/>
  <c r="Q14" i="4"/>
  <c r="Q13" i="4"/>
  <c r="Q12" i="4"/>
  <c r="Q11" i="4"/>
  <c r="Q9" i="4"/>
  <c r="D7" i="4"/>
  <c r="D6" i="4" s="1"/>
  <c r="C6" i="3" s="1"/>
  <c r="C21" i="3"/>
  <c r="C17" i="3"/>
  <c r="C20" i="3" l="1"/>
  <c r="Q8" i="4"/>
  <c r="E8" i="4" s="1"/>
  <c r="G8" i="4" s="1"/>
  <c r="D6" i="5"/>
  <c r="L90" i="6"/>
  <c r="L101" i="6"/>
  <c r="L71" i="6"/>
  <c r="L93" i="6"/>
  <c r="Q52" i="5"/>
  <c r="C22" i="3"/>
  <c r="E27" i="5"/>
  <c r="E46" i="5"/>
  <c r="D31" i="6" s="1"/>
  <c r="E31" i="6" s="1"/>
  <c r="Q86" i="5"/>
  <c r="Q12" i="5"/>
  <c r="E12" i="5" s="1"/>
  <c r="D17" i="6" s="1"/>
  <c r="E17" i="6" s="1"/>
  <c r="F63" i="5"/>
  <c r="C19" i="3"/>
  <c r="E37" i="5"/>
  <c r="F37" i="5" s="1"/>
  <c r="Q94" i="5"/>
  <c r="Q89" i="5"/>
  <c r="D19" i="3"/>
  <c r="Q41" i="5"/>
  <c r="E41" i="5" s="1"/>
  <c r="G41" i="5" s="1"/>
  <c r="Q78" i="5"/>
  <c r="Q46" i="5"/>
  <c r="F34" i="4"/>
  <c r="F22" i="4"/>
  <c r="E21" i="4"/>
  <c r="D9" i="6"/>
  <c r="E9" i="6" s="1"/>
  <c r="D7" i="6"/>
  <c r="E7" i="6" s="1"/>
  <c r="G23" i="4"/>
  <c r="F23" i="4"/>
  <c r="E25" i="4"/>
  <c r="F26" i="4"/>
  <c r="E28" i="4"/>
  <c r="Q8" i="5"/>
  <c r="F36" i="5"/>
  <c r="G107" i="5"/>
  <c r="F107" i="5"/>
  <c r="E106" i="5"/>
  <c r="Q17" i="4"/>
  <c r="E17" i="4" s="1"/>
  <c r="F17" i="4" s="1"/>
  <c r="E37" i="6"/>
  <c r="G108" i="5"/>
  <c r="F108" i="5"/>
  <c r="C5" i="3"/>
  <c r="D5" i="4"/>
  <c r="G33" i="4"/>
  <c r="F33" i="4"/>
  <c r="E32" i="4"/>
  <c r="D25" i="6"/>
  <c r="E25" i="6" s="1"/>
  <c r="F32" i="5"/>
  <c r="D29" i="6"/>
  <c r="E29" i="6" s="1"/>
  <c r="E103" i="5"/>
  <c r="F104" i="5"/>
  <c r="E62" i="5"/>
  <c r="F62" i="5" s="1"/>
  <c r="F41" i="5" l="1"/>
  <c r="F8" i="4"/>
  <c r="G27" i="5"/>
  <c r="D23" i="6"/>
  <c r="E23" i="6" s="1"/>
  <c r="L70" i="6"/>
  <c r="E70" i="6" s="1"/>
  <c r="E69" i="6" s="1"/>
  <c r="E68" i="6" s="1"/>
  <c r="G12" i="5"/>
  <c r="I25" i="5"/>
  <c r="Q49" i="5"/>
  <c r="E49" i="5" s="1"/>
  <c r="D33" i="6" s="1"/>
  <c r="E33" i="6" s="1"/>
  <c r="E19" i="3"/>
  <c r="C15" i="3"/>
  <c r="E26" i="5"/>
  <c r="G26" i="5" s="1"/>
  <c r="G46" i="5"/>
  <c r="I21" i="5"/>
  <c r="F27" i="5"/>
  <c r="Q68" i="5"/>
  <c r="E68" i="5" s="1"/>
  <c r="F46" i="5"/>
  <c r="G37" i="5"/>
  <c r="D27" i="6"/>
  <c r="E27" i="6" s="1"/>
  <c r="I20" i="5"/>
  <c r="F12" i="5"/>
  <c r="E24" i="4"/>
  <c r="D8" i="3" s="1"/>
  <c r="E8" i="3" s="1"/>
  <c r="F25" i="4"/>
  <c r="F24" i="4" s="1"/>
  <c r="E7" i="4"/>
  <c r="G32" i="4"/>
  <c r="F32" i="4"/>
  <c r="E31" i="4"/>
  <c r="F106" i="5"/>
  <c r="D22" i="3"/>
  <c r="E22" i="3" s="1"/>
  <c r="G106" i="5"/>
  <c r="E105" i="5"/>
  <c r="E8" i="5"/>
  <c r="F103" i="5"/>
  <c r="E102" i="5"/>
  <c r="G103" i="5"/>
  <c r="D21" i="3"/>
  <c r="E21" i="3" s="1"/>
  <c r="F28" i="4"/>
  <c r="E27" i="4"/>
  <c r="F21" i="4"/>
  <c r="E20" i="4"/>
  <c r="G21" i="4"/>
  <c r="F49" i="5" l="1"/>
  <c r="E35" i="5"/>
  <c r="G35" i="5" s="1"/>
  <c r="G49" i="5"/>
  <c r="F26" i="5"/>
  <c r="D17" i="3"/>
  <c r="E17" i="3" s="1"/>
  <c r="F35" i="5"/>
  <c r="F27" i="4"/>
  <c r="D9" i="3"/>
  <c r="E9" i="3" s="1"/>
  <c r="F105" i="5"/>
  <c r="G105" i="5"/>
  <c r="F7" i="4"/>
  <c r="E6" i="4"/>
  <c r="G7" i="4"/>
  <c r="F31" i="4"/>
  <c r="D10" i="3"/>
  <c r="E10" i="3" s="1"/>
  <c r="G31" i="4"/>
  <c r="F102" i="5"/>
  <c r="G102" i="5"/>
  <c r="F20" i="4"/>
  <c r="D7" i="3"/>
  <c r="E7" i="3" s="1"/>
  <c r="G20" i="4"/>
  <c r="F8" i="5"/>
  <c r="D15" i="6"/>
  <c r="E15" i="6" s="1"/>
  <c r="G8" i="5"/>
  <c r="Q20" i="5"/>
  <c r="E18" i="5"/>
  <c r="G68" i="5"/>
  <c r="F68" i="5"/>
  <c r="E67" i="5"/>
  <c r="D35" i="6"/>
  <c r="E35" i="6" s="1"/>
  <c r="D18" i="3" l="1"/>
  <c r="E18" i="3" s="1"/>
  <c r="I23" i="5"/>
  <c r="Q23" i="5" s="1"/>
  <c r="I24" i="5"/>
  <c r="Q24" i="5" s="1"/>
  <c r="D19" i="6"/>
  <c r="E19" i="6" s="1"/>
  <c r="G18" i="5"/>
  <c r="F18" i="5"/>
  <c r="G67" i="5"/>
  <c r="F67" i="5"/>
  <c r="E66" i="5"/>
  <c r="D20" i="3"/>
  <c r="E20" i="3" s="1"/>
  <c r="F6" i="4"/>
  <c r="D6" i="3"/>
  <c r="E5" i="4"/>
  <c r="G6" i="4"/>
  <c r="Q21" i="5"/>
  <c r="I22" i="5" s="1"/>
  <c r="Q22" i="5" s="1"/>
  <c r="Q25" i="5"/>
  <c r="D5" i="3" l="1"/>
  <c r="E5" i="3" s="1"/>
  <c r="E6" i="3"/>
  <c r="E19" i="5"/>
  <c r="Q19" i="5"/>
  <c r="G66" i="5"/>
  <c r="F66" i="5"/>
  <c r="F5" i="4"/>
  <c r="G5" i="4"/>
  <c r="G19" i="5" l="1"/>
  <c r="D21" i="6"/>
  <c r="E21" i="6" s="1"/>
  <c r="F19" i="5"/>
  <c r="E7" i="5"/>
  <c r="E6" i="5" l="1"/>
  <c r="E5" i="5" s="1"/>
  <c r="G7" i="5"/>
  <c r="D16" i="3"/>
  <c r="F7" i="5"/>
  <c r="G6" i="5" l="1"/>
  <c r="F6" i="5"/>
  <c r="E16" i="3"/>
  <c r="D15" i="3"/>
  <c r="E15" i="3" s="1"/>
  <c r="G5" i="5" l="1"/>
  <c r="F5" i="5"/>
</calcChain>
</file>

<file path=xl/sharedStrings.xml><?xml version="1.0" encoding="utf-8"?>
<sst xmlns="http://schemas.openxmlformats.org/spreadsheetml/2006/main" count="643" uniqueCount="222">
  <si>
    <t>사무용품 구입 및 수용비및 수수료 증가로 인한 증액조정</t>
  </si>
  <si>
    <t xml:space="preserve">노인맞춤돌봄 회계담당 신원보증보험으로 인한 증액조정 </t>
  </si>
  <si>
    <t>지정후원금 추가로 인한 증액조정(카카오 같이가치 후원금)</t>
  </si>
  <si>
    <r>
      <t xml:space="preserve">○ 세출의 주요내용                                                                                             </t>
    </r>
    <r>
      <rPr>
        <sz val="10"/>
        <color rgb="FF000000"/>
        <rFont val="굴림"/>
        <family val="3"/>
        <charset val="129"/>
      </rPr>
      <t xml:space="preserve">  </t>
    </r>
  </si>
  <si>
    <t>2022년 참좋은재가노인돌봄센터 2차 추경 (노인맞춤돌봄) 총괄내역서</t>
  </si>
  <si>
    <t>■ 사업장명 : 참좋은재가노인돌봄센터 (노인맞춤돌봄서비스)</t>
  </si>
  <si>
    <t>*폭염,혹한기 통신요금지원</t>
  </si>
  <si>
    <t>입퇴사로 인한 감액조정</t>
  </si>
  <si>
    <t>입퇴사로 인한  감액조정</t>
  </si>
  <si>
    <t>◎폭염,혹한기 통신요금지원</t>
  </si>
  <si>
    <t>1) 2022년 참좋은재가노인돌봄센터(노인맞춤돌봄서비스) 2차 추경 세출 예산 내역</t>
  </si>
  <si>
    <t>1) 2022년 참좋은재가노인돌봄센터(노인맞춤돌봄서비스) 2차추경 세입예산 내역</t>
  </si>
  <si>
    <t xml:space="preserve">6. 보편적으로 발생하는 지출에 있어서는 세출예산에도 불구하고 초과 집행하고 차기 </t>
  </si>
  <si>
    <t xml:space="preserve">7. 세출예산에서 초과지출이 발생할 경우에 동일관 내의 목간전용으로 부족한 예산을  </t>
  </si>
  <si>
    <t xml:space="preserve">5. 국시비보조금, 후원금, 전입금 등의 세입이 증가 할 경우 세입.세출예산을 </t>
  </si>
  <si>
    <t xml:space="preserve">4. 국시비보조금, 후원금, 전입금 등의 세입이 감소할 경우 기존사업을 축소할 수 </t>
  </si>
  <si>
    <t>총계</t>
  </si>
  <si>
    <t>인건비</t>
  </si>
  <si>
    <t>전입금</t>
  </si>
  <si>
    <t>회</t>
  </si>
  <si>
    <t>항</t>
  </si>
  <si>
    <t>증감율</t>
  </si>
  <si>
    <t>예비비</t>
  </si>
  <si>
    <t xml:space="preserve">항 </t>
  </si>
  <si>
    <t>잡수입</t>
  </si>
  <si>
    <t>관</t>
  </si>
  <si>
    <t>%</t>
  </si>
  <si>
    <t>액수</t>
  </si>
  <si>
    <t>사무비</t>
  </si>
  <si>
    <t>반환금</t>
  </si>
  <si>
    <t>시설비</t>
  </si>
  <si>
    <t>이월금</t>
  </si>
  <si>
    <t xml:space="preserve">관 </t>
  </si>
  <si>
    <t>과목</t>
  </si>
  <si>
    <t>명</t>
  </si>
  <si>
    <t>분기</t>
  </si>
  <si>
    <t>차량비</t>
  </si>
  <si>
    <t>목</t>
  </si>
  <si>
    <t>급여</t>
  </si>
  <si>
    <t>월</t>
  </si>
  <si>
    <t>잡지출</t>
  </si>
  <si>
    <t>운영비</t>
  </si>
  <si>
    <t>사업비</t>
  </si>
  <si>
    <t>×</t>
  </si>
  <si>
    <t>회의비</t>
  </si>
  <si>
    <t>주</t>
  </si>
  <si>
    <t xml:space="preserve">월 </t>
  </si>
  <si>
    <t xml:space="preserve">회 </t>
  </si>
  <si>
    <t>x</t>
  </si>
  <si>
    <t xml:space="preserve"> </t>
  </si>
  <si>
    <t>여비</t>
  </si>
  <si>
    <t>일</t>
  </si>
  <si>
    <t>원</t>
  </si>
  <si>
    <t>/</t>
  </si>
  <si>
    <t>*특별수당(생활지원사-전수조사)</t>
  </si>
  <si>
    <t>잡       수      입</t>
  </si>
  <si>
    <t>전년도이월금(보조금_명시이월금)</t>
  </si>
  <si>
    <t>*기타수당(종사자 선물세트구입)</t>
  </si>
  <si>
    <t>*정신건강 p/g(음악_집체)</t>
  </si>
  <si>
    <t>*전담사회복지사 2년이상4년미만</t>
  </si>
  <si>
    <t>*신체건강 p/g(건강운동_방문)</t>
  </si>
  <si>
    <t>2차추가경정 세입.세출 예산(안)</t>
  </si>
  <si>
    <t>*정신건강 p/g(원예_집체)</t>
  </si>
  <si>
    <t>*정신건강 p/g(인지활동 _방문)</t>
  </si>
  <si>
    <t>*기타반환금(인건비잔액 등)</t>
  </si>
  <si>
    <t>*기타서비스연계 등(밑반찬)</t>
  </si>
  <si>
    <t>*혹서한기보조금(물품)</t>
  </si>
  <si>
    <t xml:space="preserve">     (단위 : 원)</t>
  </si>
  <si>
    <t>*혹한기통신요금지원(신규)</t>
  </si>
  <si>
    <t>*자조모임(운동,체험_집체)</t>
  </si>
  <si>
    <t>*폭염,혹한기통신요금지원</t>
  </si>
  <si>
    <t>공공요금및각종세금공과금</t>
  </si>
  <si>
    <t>*냉방용품 수요조사 수당</t>
  </si>
  <si>
    <t>*전담사회복지사 4년이상</t>
  </si>
  <si>
    <t>◎냉방용품 수요조사 수당</t>
  </si>
  <si>
    <t>예금이자수입(보조금/자부담)</t>
  </si>
  <si>
    <t>이      월      금</t>
  </si>
  <si>
    <t>*현수막 및 스티커 제작</t>
  </si>
  <si>
    <t>잡      수      입</t>
  </si>
  <si>
    <t>*기타지역네트워크지원비</t>
  </si>
  <si>
    <t>*반환금(금년도이자반환금)</t>
  </si>
  <si>
    <t>사회복지법인 무일복지재단</t>
  </si>
  <si>
    <t>*기타(유관기관 협업 등)</t>
  </si>
  <si>
    <t>*전담사회복지사 교육비</t>
  </si>
  <si>
    <t>*기타회의(운영위원회 등)</t>
  </si>
  <si>
    <t>*노인맞춤돌봄종합공제 보험료</t>
  </si>
  <si>
    <t>◎봉사자 및 후원자관리비</t>
  </si>
  <si>
    <t xml:space="preserve">   초과할 수 있다.</t>
  </si>
  <si>
    <t xml:space="preserve">    집행 할 수가 있다.</t>
  </si>
  <si>
    <t>*선임 생활지원사 수당</t>
  </si>
  <si>
    <t xml:space="preserve"> 예산 증감사항 및 주요내용</t>
  </si>
  <si>
    <t>3. 본 예산은 사회복지법인 재무회계규칙 제 2장 예산과결산에 의거 편성하며 집행한다.</t>
  </si>
  <si>
    <t xml:space="preserve">   이사회에서 추가경정예산을 승인 받을 수 있다.</t>
  </si>
  <si>
    <t>기타예금이자수입</t>
  </si>
  <si>
    <t xml:space="preserve"> 예  산  총  칙</t>
  </si>
  <si>
    <t>증 감(B-A)</t>
  </si>
  <si>
    <t>총       계</t>
  </si>
  <si>
    <t>*차량정비유지비</t>
  </si>
  <si>
    <t>사회보험부담비용</t>
  </si>
  <si>
    <t>퇴직금및퇴직적립금</t>
  </si>
  <si>
    <t>총        계</t>
  </si>
  <si>
    <t>전년도이월금(후원금)</t>
  </si>
  <si>
    <t>*리플렛 및 홍보제작</t>
  </si>
  <si>
    <t>(단위 : 원)</t>
  </si>
  <si>
    <t>○ 세입의 주요내용</t>
  </si>
  <si>
    <t>운   영   비</t>
  </si>
  <si>
    <t>예비비 및 기타</t>
  </si>
  <si>
    <t>*소식지 제작인쇄비</t>
  </si>
  <si>
    <t>각종수당(직접비)</t>
  </si>
  <si>
    <t>*보조금 공모사업</t>
  </si>
  <si>
    <t>사업운영비전입금</t>
  </si>
  <si>
    <t>*사무용품 구입</t>
  </si>
  <si>
    <t>퇴직금 및 퇴직적립금</t>
  </si>
  <si>
    <t>*기능보강사업 등</t>
  </si>
  <si>
    <t>*수용비 및 수수료</t>
  </si>
  <si>
    <t>◎기타후생경비(수당)</t>
  </si>
  <si>
    <t>*생활관리사 교육비</t>
  </si>
  <si>
    <t>◎지역네트워크 지원비</t>
  </si>
  <si>
    <t>기타전입금(자부담)</t>
  </si>
  <si>
    <t>참좋은재가노인돌봄센터</t>
  </si>
  <si>
    <t>*연장근로수당 등</t>
  </si>
  <si>
    <t>◎제세공과금및공공요금</t>
  </si>
  <si>
    <t>수용비 및 수수료</t>
  </si>
  <si>
    <t>전년도이월금(보조금)</t>
  </si>
  <si>
    <t>*폭염 냉방용품지원</t>
  </si>
  <si>
    <t>*냉방용품 수요조사</t>
  </si>
  <si>
    <t>2차추경예산(B)</t>
  </si>
  <si>
    <t>1차추경예산(A)</t>
  </si>
  <si>
    <t>*노인맞춤돌봄 회계담당 신원보증보험</t>
  </si>
  <si>
    <t>*기타서비스연계(복날삼계탕지원)</t>
  </si>
  <si>
    <t xml:space="preserve">2022년 참좋은재가노인돌봄센터(노인맞춤돌봄서비스) </t>
  </si>
  <si>
    <t>*혹한기 통신요금지원(생활지원사)-명시이월</t>
  </si>
  <si>
    <t>*혹한기 통신요금지원(신규생활지원사)</t>
  </si>
  <si>
    <t>*사회관계향상p/g(문화여가 _방문)</t>
  </si>
  <si>
    <t xml:space="preserve">        (전담사회복지사 명절수당)</t>
  </si>
  <si>
    <t>*사회관계향상p/g(문화여가 _집체)</t>
  </si>
  <si>
    <t xml:space="preserve">                (단위: 원)</t>
  </si>
  <si>
    <t>세                  입</t>
  </si>
  <si>
    <t>세                    출</t>
  </si>
  <si>
    <t>*장기요양보험</t>
  </si>
  <si>
    <t>*전신전화료</t>
  </si>
  <si>
    <t>재산조성비</t>
  </si>
  <si>
    <t xml:space="preserve">   있다.</t>
  </si>
  <si>
    <t>전입금수입</t>
  </si>
  <si>
    <t>*고용보험</t>
  </si>
  <si>
    <t>*차량유류대</t>
  </si>
  <si>
    <t>자산취득비</t>
  </si>
  <si>
    <t>업무추진비</t>
  </si>
  <si>
    <t>사회보험부담금</t>
  </si>
  <si>
    <t>기타운영비</t>
  </si>
  <si>
    <t>*우편료</t>
  </si>
  <si>
    <t>시설장비유지비</t>
  </si>
  <si>
    <t>후원금수입</t>
  </si>
  <si>
    <t>기관운영비</t>
  </si>
  <si>
    <t>지정후원금</t>
  </si>
  <si>
    <t>비지정후원금</t>
  </si>
  <si>
    <t>*국민연금</t>
  </si>
  <si>
    <t>산출근거</t>
  </si>
  <si>
    <t>보조금수입</t>
  </si>
  <si>
    <t>◎사회참여</t>
  </si>
  <si>
    <t>기타잡수입</t>
  </si>
  <si>
    <t>급여(직접비)</t>
  </si>
  <si>
    <t>프로그램사업비</t>
  </si>
  <si>
    <t>◎사업비</t>
  </si>
  <si>
    <t>◎연계서비스</t>
  </si>
  <si>
    <t>*건강지원연계</t>
  </si>
  <si>
    <t>◎기타사업비</t>
  </si>
  <si>
    <t>*기타운영비</t>
  </si>
  <si>
    <t>*기타사업비</t>
  </si>
  <si>
    <t>◎기관운영비</t>
  </si>
  <si>
    <t>◎기타운영비</t>
  </si>
  <si>
    <t>시도보조금</t>
  </si>
  <si>
    <t>◎제수당</t>
  </si>
  <si>
    <t>*인건비 등</t>
  </si>
  <si>
    <t>*혹한기 지원</t>
  </si>
  <si>
    <t>*생활지원연계</t>
  </si>
  <si>
    <t>◎생활교육</t>
  </si>
  <si>
    <t>*돌봄대상자</t>
  </si>
  <si>
    <t>기타보조금</t>
  </si>
  <si>
    <t>*주거개선연계</t>
  </si>
  <si>
    <t>각종수당</t>
  </si>
  <si>
    <t>예비비및기타</t>
  </si>
  <si>
    <t>*생활지원사</t>
  </si>
  <si>
    <t>*건강보험</t>
  </si>
  <si>
    <t>*산재보험</t>
  </si>
  <si>
    <t>*연차수당 등</t>
  </si>
  <si>
    <t>◎긴급지원비</t>
  </si>
  <si>
    <t>월세지원</t>
  </si>
  <si>
    <t>*직원 간담회</t>
  </si>
  <si>
    <t>◎홍보사업비</t>
  </si>
  <si>
    <t>*긴급지원비</t>
  </si>
  <si>
    <t>*회계검증비</t>
  </si>
  <si>
    <t>1차추경(A)</t>
  </si>
  <si>
    <t>2차추경(B)</t>
  </si>
  <si>
    <t>◎교육사업비</t>
  </si>
  <si>
    <t>*혹서기 지원</t>
  </si>
  <si>
    <t>*연하장구입</t>
  </si>
  <si>
    <t>수용비및수수료</t>
  </si>
  <si>
    <t>2022년</t>
  </si>
  <si>
    <t>*같이가치 후원사업비(화재피해 대상자 지원)</t>
  </si>
  <si>
    <t>기타운영비 증가로 인한 증액조정</t>
  </si>
  <si>
    <t>1. 참좋은재가노인돌봄센터 노인맞춤돌봄서비스 사업 2022년 2차 추경 세입.세출 예산은 다음과 같다.</t>
  </si>
  <si>
    <t>1차추경예산(B)</t>
  </si>
  <si>
    <t>1차추경예산 (A)</t>
  </si>
  <si>
    <t>2차추경예산 (B)</t>
  </si>
  <si>
    <t>제세공과금및
공공요금</t>
  </si>
  <si>
    <t>차량유류대 증가 및 차량소모품비로 인한 증액조정</t>
  </si>
  <si>
    <r>
      <t>2. 세입.세출 예산 총액은</t>
    </r>
    <r>
      <rPr>
        <b/>
        <sz val="12"/>
        <color rgb="FF000000"/>
        <rFont val="굴림"/>
        <family val="3"/>
        <charset val="129"/>
      </rPr>
      <t xml:space="preserve"> </t>
    </r>
    <r>
      <rPr>
        <b/>
        <u/>
        <sz val="14"/>
        <color rgb="FF000000"/>
        <rFont val="굴림"/>
        <family val="3"/>
        <charset val="129"/>
      </rPr>
      <t>980,108,000</t>
    </r>
    <r>
      <rPr>
        <b/>
        <u/>
        <sz val="12"/>
        <color rgb="FF000000"/>
        <rFont val="굴림"/>
        <family val="3"/>
        <charset val="129"/>
      </rPr>
      <t>원</t>
    </r>
    <r>
      <rPr>
        <sz val="12"/>
        <color rgb="FF000000"/>
        <rFont val="굴림"/>
        <family val="3"/>
        <charset val="129"/>
      </rPr>
      <t>으로 한다.</t>
    </r>
    <phoneticPr fontId="21" type="noConversion"/>
  </si>
  <si>
    <t>기타잡수입</t>
    <phoneticPr fontId="21" type="noConversion"/>
  </si>
  <si>
    <t>보조금 추가 지원으로 인한 증액조정
(혹서한기보조금, 폭염혹한기통신요금지원,폭염냉방용품지원,냉방용품수요조사비용)</t>
    <phoneticPr fontId="21" type="noConversion"/>
  </si>
  <si>
    <t>입퇴사 및 1년미만퇴직적립금 여입으로 인한 감액조정</t>
    <phoneticPr fontId="21" type="noConversion"/>
  </si>
  <si>
    <t>업무추진비</t>
    <phoneticPr fontId="21" type="noConversion"/>
  </si>
  <si>
    <t>기관운영비</t>
    <phoneticPr fontId="21" type="noConversion"/>
  </si>
  <si>
    <t>기타운영비</t>
    <phoneticPr fontId="21" type="noConversion"/>
  </si>
  <si>
    <t>카카오후원 및 생활지원 연계 추가 지원
긴급지원비(혹서기 지원증가 / 폭염 냉방용품. 선풍기 지원)
폭염,혹한기 통신요금
냉방용품 수요조사 수당 추가 지원으로 인한 증액 조정</t>
    <phoneticPr fontId="21" type="noConversion"/>
  </si>
  <si>
    <t>예비비</t>
    <phoneticPr fontId="21" type="noConversion"/>
  </si>
  <si>
    <t>예비비 감액 조정</t>
    <phoneticPr fontId="21" type="noConversion"/>
  </si>
  <si>
    <t>직원간담회 목 변경으로 인한 감액조정(기관운영비-&gt;회의비)</t>
    <phoneticPr fontId="21" type="noConversion"/>
  </si>
  <si>
    <t>직원간담회 목 변경(기관운영비-&gt;회의비)  및 기타회의비 증가으로 인한 증액조정</t>
    <phoneticPr fontId="21" type="noConversion"/>
  </si>
  <si>
    <t>운영비</t>
    <phoneticPr fontId="21" type="noConversion"/>
  </si>
  <si>
    <t>2022.09.05</t>
    <phoneticPr fontId="21" type="noConversion"/>
  </si>
  <si>
    <t>운영비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</si>
</sst>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76" formatCode="#,##0.00_ "/>
    <numFmt numFmtId="177" formatCode="#,##0.0"/>
    <numFmt numFmtId="178" formatCode="#,##0_);[Red]\(#,##0\)"/>
    <numFmt numFmtId="179" formatCode="0_);[Red]\(0\)"/>
    <numFmt numFmtId="180" formatCode="#,##0.000"/>
    <numFmt numFmtId="181" formatCode="#,##0.000_ "/>
  </numFmts>
  <fonts count="22" x14ac:knownFonts="1">
    <font>
      <sz val="11"/>
      <color rgb="FF000000"/>
      <name val="돋움"/>
    </font>
    <font>
      <sz val="11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11"/>
      <color rgb="FF000000"/>
      <name val="바탕"/>
      <family val="1"/>
      <charset val="129"/>
    </font>
    <font>
      <b/>
      <sz val="8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8"/>
      <color rgb="FF000000"/>
      <name val="돋움"/>
      <family val="3"/>
      <charset val="129"/>
    </font>
    <font>
      <sz val="20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바탕"/>
      <family val="1"/>
      <charset val="129"/>
    </font>
    <font>
      <b/>
      <sz val="16"/>
      <color rgb="FF000000"/>
      <name val="바탕"/>
      <family val="1"/>
      <charset val="129"/>
    </font>
    <font>
      <b/>
      <sz val="25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14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b/>
      <u/>
      <sz val="14"/>
      <color rgb="FF000000"/>
      <name val="굴림"/>
      <family val="3"/>
      <charset val="129"/>
    </font>
    <font>
      <b/>
      <u/>
      <sz val="12"/>
      <color rgb="FF000000"/>
      <name val="굴림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9" fontId="20" fillId="0" borderId="0">
      <alignment vertical="center"/>
    </xf>
    <xf numFmtId="41" fontId="20" fillId="0" borderId="0">
      <alignment vertical="center"/>
    </xf>
    <xf numFmtId="0" fontId="20" fillId="0" borderId="0">
      <alignment vertical="center"/>
    </xf>
  </cellStyleXfs>
  <cellXfs count="490">
    <xf numFmtId="0" fontId="0" fillId="0" borderId="0" xfId="0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41" fontId="5" fillId="0" borderId="0" xfId="0" applyNumberFormat="1" applyFont="1">
      <alignment vertical="center"/>
    </xf>
    <xf numFmtId="3" fontId="5" fillId="0" borderId="0" xfId="0" applyNumberFormat="1" applyFont="1" applyAlignment="1">
      <alignment horizontal="right" vertical="center"/>
    </xf>
    <xf numFmtId="41" fontId="6" fillId="0" borderId="0" xfId="3" applyNumberFormat="1" applyFont="1">
      <alignment vertical="center"/>
    </xf>
    <xf numFmtId="0" fontId="6" fillId="0" borderId="0" xfId="3" applyFont="1">
      <alignment vertic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3" fontId="8" fillId="0" borderId="2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3" fontId="9" fillId="0" borderId="4" xfId="0" applyNumberFormat="1" applyFont="1" applyBorder="1">
      <alignment vertical="center"/>
    </xf>
    <xf numFmtId="3" fontId="9" fillId="0" borderId="5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3" fontId="9" fillId="0" borderId="9" xfId="0" applyNumberFormat="1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3" fontId="9" fillId="0" borderId="12" xfId="0" applyNumberFormat="1" applyFont="1" applyBorder="1">
      <alignment vertical="center"/>
    </xf>
    <xf numFmtId="3" fontId="9" fillId="0" borderId="13" xfId="0" applyNumberFormat="1" applyFont="1" applyBorder="1" applyAlignment="1">
      <alignment horizontal="right" vertical="center"/>
    </xf>
    <xf numFmtId="3" fontId="8" fillId="0" borderId="14" xfId="0" applyNumberFormat="1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3" fontId="9" fillId="0" borderId="16" xfId="0" applyNumberFormat="1" applyFont="1" applyBorder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/>
    </xf>
    <xf numFmtId="3" fontId="9" fillId="0" borderId="8" xfId="0" applyNumberFormat="1" applyFont="1" applyBorder="1">
      <alignment vertic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8" fillId="0" borderId="18" xfId="0" applyFont="1" applyBorder="1" applyAlignment="1">
      <alignment horizontal="center" vertical="center"/>
    </xf>
    <xf numFmtId="3" fontId="9" fillId="0" borderId="20" xfId="2" applyNumberFormat="1" applyFont="1" applyBorder="1">
      <alignment vertical="center"/>
    </xf>
    <xf numFmtId="3" fontId="9" fillId="0" borderId="0" xfId="2" applyNumberFormat="1" applyFont="1">
      <alignment vertical="center"/>
    </xf>
    <xf numFmtId="3" fontId="9" fillId="0" borderId="19" xfId="2" applyNumberFormat="1" applyFont="1" applyBorder="1">
      <alignment vertical="center"/>
    </xf>
    <xf numFmtId="3" fontId="9" fillId="0" borderId="24" xfId="0" applyNumberFormat="1" applyFont="1" applyBorder="1">
      <alignment vertical="center"/>
    </xf>
    <xf numFmtId="3" fontId="9" fillId="0" borderId="27" xfId="0" applyNumberFormat="1" applyFont="1" applyBorder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5" fillId="0" borderId="0" xfId="0" applyFont="1">
      <alignment vertical="center"/>
    </xf>
    <xf numFmtId="3" fontId="9" fillId="0" borderId="32" xfId="0" applyNumberFormat="1" applyFont="1" applyBorder="1">
      <alignment vertical="center"/>
    </xf>
    <xf numFmtId="179" fontId="0" fillId="0" borderId="0" xfId="0" applyNumberFormat="1">
      <alignment vertical="center"/>
    </xf>
    <xf numFmtId="0" fontId="20" fillId="0" borderId="0" xfId="3">
      <alignment vertical="center"/>
    </xf>
    <xf numFmtId="0" fontId="8" fillId="0" borderId="33" xfId="3" applyFont="1" applyBorder="1" applyAlignment="1">
      <alignment horizontal="center" vertical="center" shrinkToFit="1"/>
    </xf>
    <xf numFmtId="3" fontId="9" fillId="0" borderId="25" xfId="3" applyNumberFormat="1" applyFont="1" applyBorder="1">
      <alignment vertical="center"/>
    </xf>
    <xf numFmtId="3" fontId="9" fillId="0" borderId="25" xfId="3" applyNumberFormat="1" applyFont="1" applyBorder="1" applyAlignment="1">
      <alignment horizontal="right" vertical="center" shrinkToFit="1"/>
    </xf>
    <xf numFmtId="3" fontId="9" fillId="0" borderId="9" xfId="3" applyNumberFormat="1" applyFont="1" applyBorder="1">
      <alignment vertical="center"/>
    </xf>
    <xf numFmtId="0" fontId="9" fillId="0" borderId="0" xfId="3" applyFont="1" applyAlignment="1">
      <alignment horizontal="center" vertical="center"/>
    </xf>
    <xf numFmtId="3" fontId="9" fillId="0" borderId="0" xfId="3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1" fillId="0" borderId="0" xfId="3" applyFont="1">
      <alignment vertical="center"/>
    </xf>
    <xf numFmtId="0" fontId="9" fillId="0" borderId="22" xfId="3" applyFont="1" applyBorder="1" applyAlignment="1">
      <alignment horizontal="left" vertical="center"/>
    </xf>
    <xf numFmtId="3" fontId="9" fillId="0" borderId="24" xfId="3" applyNumberFormat="1" applyFont="1" applyBorder="1">
      <alignment vertical="center"/>
    </xf>
    <xf numFmtId="3" fontId="9" fillId="0" borderId="22" xfId="3" applyNumberFormat="1" applyFont="1" applyBorder="1">
      <alignment vertical="center"/>
    </xf>
    <xf numFmtId="0" fontId="9" fillId="0" borderId="34" xfId="3" applyFont="1" applyBorder="1" applyAlignment="1">
      <alignment horizontal="center" vertical="center"/>
    </xf>
    <xf numFmtId="0" fontId="9" fillId="0" borderId="26" xfId="3" applyFont="1" applyBorder="1" applyAlignment="1">
      <alignment horizontal="center" vertical="center"/>
    </xf>
    <xf numFmtId="3" fontId="9" fillId="0" borderId="16" xfId="3" applyNumberFormat="1" applyFont="1" applyBorder="1">
      <alignment vertical="center"/>
    </xf>
    <xf numFmtId="0" fontId="9" fillId="0" borderId="35" xfId="3" applyFont="1" applyBorder="1" applyAlignment="1">
      <alignment horizontal="center" vertical="center"/>
    </xf>
    <xf numFmtId="3" fontId="9" fillId="0" borderId="36" xfId="3" applyNumberFormat="1" applyFont="1" applyBorder="1">
      <alignment vertical="center"/>
    </xf>
    <xf numFmtId="0" fontId="9" fillId="0" borderId="22" xfId="3" applyFont="1" applyBorder="1" applyAlignment="1">
      <alignment horizontal="center" vertical="center"/>
    </xf>
    <xf numFmtId="0" fontId="9" fillId="0" borderId="37" xfId="3" applyFont="1" applyBorder="1" applyAlignment="1">
      <alignment horizontal="left" vertical="center"/>
    </xf>
    <xf numFmtId="3" fontId="8" fillId="0" borderId="16" xfId="3" applyNumberFormat="1" applyFont="1" applyBorder="1">
      <alignment vertical="center"/>
    </xf>
    <xf numFmtId="0" fontId="9" fillId="0" borderId="19" xfId="3" applyFont="1" applyBorder="1" applyAlignment="1">
      <alignment horizontal="center" vertical="center" shrinkToFit="1"/>
    </xf>
    <xf numFmtId="3" fontId="9" fillId="0" borderId="20" xfId="2" applyNumberFormat="1" applyFont="1" applyBorder="1" applyAlignment="1">
      <alignment horizontal="center" vertical="center"/>
    </xf>
    <xf numFmtId="3" fontId="9" fillId="0" borderId="19" xfId="2" applyNumberFormat="1" applyFont="1" applyBorder="1" applyAlignment="1">
      <alignment horizontal="center" vertical="center"/>
    </xf>
    <xf numFmtId="0" fontId="9" fillId="0" borderId="36" xfId="3" applyFont="1" applyBorder="1" applyAlignment="1">
      <alignment horizontal="center" vertical="center"/>
    </xf>
    <xf numFmtId="0" fontId="9" fillId="0" borderId="38" xfId="3" applyFont="1" applyBorder="1" applyAlignment="1">
      <alignment horizontal="center" vertical="center"/>
    </xf>
    <xf numFmtId="0" fontId="9" fillId="0" borderId="39" xfId="3" applyFont="1" applyBorder="1" applyAlignment="1">
      <alignment horizontal="center" vertical="center"/>
    </xf>
    <xf numFmtId="0" fontId="9" fillId="0" borderId="40" xfId="3" applyFont="1" applyBorder="1" applyAlignment="1">
      <alignment horizontal="left" vertical="center"/>
    </xf>
    <xf numFmtId="3" fontId="9" fillId="0" borderId="39" xfId="3" applyNumberFormat="1" applyFont="1" applyBorder="1">
      <alignment vertical="center"/>
    </xf>
    <xf numFmtId="3" fontId="9" fillId="0" borderId="0" xfId="2" applyNumberFormat="1" applyFont="1" applyAlignment="1">
      <alignment horizontal="center" vertical="center"/>
    </xf>
    <xf numFmtId="0" fontId="9" fillId="0" borderId="0" xfId="3" applyFont="1" applyAlignment="1">
      <alignment horizontal="center" vertical="center" shrinkToFit="1"/>
    </xf>
    <xf numFmtId="3" fontId="9" fillId="0" borderId="41" xfId="3" applyNumberFormat="1" applyFont="1" applyBorder="1">
      <alignment vertical="center"/>
    </xf>
    <xf numFmtId="3" fontId="9" fillId="0" borderId="8" xfId="3" applyNumberFormat="1" applyFont="1" applyBorder="1" applyAlignment="1">
      <alignment vertical="center" shrinkToFit="1"/>
    </xf>
    <xf numFmtId="3" fontId="9" fillId="0" borderId="4" xfId="3" applyNumberFormat="1" applyFont="1" applyBorder="1" applyAlignment="1">
      <alignment horizontal="right" vertical="center" shrinkToFit="1"/>
    </xf>
    <xf numFmtId="0" fontId="9" fillId="0" borderId="0" xfId="3" applyFont="1" applyAlignment="1">
      <alignment vertical="center" shrinkToFit="1"/>
    </xf>
    <xf numFmtId="178" fontId="9" fillId="0" borderId="41" xfId="3" applyNumberFormat="1" applyFont="1" applyBorder="1">
      <alignment vertical="center"/>
    </xf>
    <xf numFmtId="0" fontId="9" fillId="2" borderId="34" xfId="3" applyFont="1" applyFill="1" applyBorder="1" applyAlignment="1">
      <alignment horizontal="center" vertical="center"/>
    </xf>
    <xf numFmtId="0" fontId="9" fillId="2" borderId="26" xfId="3" applyFont="1" applyFill="1" applyBorder="1" applyAlignment="1">
      <alignment horizontal="center" vertical="center"/>
    </xf>
    <xf numFmtId="0" fontId="9" fillId="2" borderId="22" xfId="3" applyFont="1" applyFill="1" applyBorder="1" applyAlignment="1">
      <alignment horizontal="left" vertical="center"/>
    </xf>
    <xf numFmtId="3" fontId="9" fillId="2" borderId="22" xfId="3" applyNumberFormat="1" applyFont="1" applyFill="1" applyBorder="1">
      <alignment vertical="center"/>
    </xf>
    <xf numFmtId="178" fontId="9" fillId="2" borderId="41" xfId="3" applyNumberFormat="1" applyFont="1" applyFill="1" applyBorder="1">
      <alignment vertical="center"/>
    </xf>
    <xf numFmtId="0" fontId="1" fillId="2" borderId="0" xfId="3" applyFont="1" applyFill="1">
      <alignment vertical="center"/>
    </xf>
    <xf numFmtId="0" fontId="9" fillId="2" borderId="0" xfId="3" applyFont="1" applyFill="1">
      <alignment vertical="center"/>
    </xf>
    <xf numFmtId="0" fontId="20" fillId="2" borderId="0" xfId="3" applyFill="1">
      <alignment vertical="center"/>
    </xf>
    <xf numFmtId="0" fontId="1" fillId="0" borderId="42" xfId="3" applyFont="1" applyBorder="1">
      <alignment vertical="center"/>
    </xf>
    <xf numFmtId="3" fontId="9" fillId="0" borderId="43" xfId="3" applyNumberFormat="1" applyFont="1" applyBorder="1">
      <alignment vertical="center"/>
    </xf>
    <xf numFmtId="3" fontId="9" fillId="2" borderId="0" xfId="2" applyNumberFormat="1" applyFont="1" applyFill="1">
      <alignment vertical="center"/>
    </xf>
    <xf numFmtId="0" fontId="9" fillId="2" borderId="0" xfId="3" applyFont="1" applyFill="1" applyAlignment="1">
      <alignment vertical="center" shrinkToFit="1"/>
    </xf>
    <xf numFmtId="3" fontId="9" fillId="2" borderId="0" xfId="3" applyNumberFormat="1" applyFont="1" applyFill="1">
      <alignment vertical="center"/>
    </xf>
    <xf numFmtId="3" fontId="9" fillId="0" borderId="44" xfId="2" applyNumberFormat="1" applyFont="1" applyBorder="1">
      <alignment vertical="center"/>
    </xf>
    <xf numFmtId="3" fontId="9" fillId="0" borderId="44" xfId="2" applyNumberFormat="1" applyFont="1" applyBorder="1" applyAlignment="1">
      <alignment horizontal="center" vertical="center"/>
    </xf>
    <xf numFmtId="0" fontId="9" fillId="0" borderId="44" xfId="3" applyFont="1" applyBorder="1" applyAlignment="1">
      <alignment horizontal="center" vertical="center" shrinkToFit="1"/>
    </xf>
    <xf numFmtId="3" fontId="9" fillId="0" borderId="45" xfId="3" applyNumberFormat="1" applyFont="1" applyBorder="1">
      <alignment vertical="center"/>
    </xf>
    <xf numFmtId="3" fontId="9" fillId="0" borderId="46" xfId="2" applyNumberFormat="1" applyFont="1" applyBorder="1">
      <alignment vertical="center"/>
    </xf>
    <xf numFmtId="3" fontId="9" fillId="0" borderId="46" xfId="2" applyNumberFormat="1" applyFont="1" applyBorder="1" applyAlignment="1">
      <alignment horizontal="center" vertical="center"/>
    </xf>
    <xf numFmtId="0" fontId="9" fillId="0" borderId="46" xfId="3" applyFont="1" applyBorder="1" applyAlignment="1">
      <alignment horizontal="center" vertical="center" shrinkToFit="1"/>
    </xf>
    <xf numFmtId="3" fontId="9" fillId="0" borderId="47" xfId="3" applyNumberFormat="1" applyFont="1" applyBorder="1">
      <alignment vertical="center"/>
    </xf>
    <xf numFmtId="3" fontId="9" fillId="0" borderId="16" xfId="3" applyNumberFormat="1" applyFont="1" applyBorder="1" applyAlignment="1">
      <alignment horizontal="right" vertical="center" shrinkToFit="1"/>
    </xf>
    <xf numFmtId="0" fontId="1" fillId="0" borderId="55" xfId="0" applyFont="1" applyBorder="1">
      <alignment vertical="center"/>
    </xf>
    <xf numFmtId="0" fontId="8" fillId="0" borderId="57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57" xfId="3" applyFont="1" applyBorder="1" applyAlignment="1">
      <alignment horizontal="center" vertical="center"/>
    </xf>
    <xf numFmtId="0" fontId="9" fillId="0" borderId="48" xfId="3" applyFont="1" applyBorder="1" applyAlignment="1">
      <alignment horizontal="right" vertical="center"/>
    </xf>
    <xf numFmtId="3" fontId="9" fillId="0" borderId="58" xfId="3" applyNumberFormat="1" applyFont="1" applyBorder="1" applyAlignment="1">
      <alignment horizontal="right" vertical="center"/>
    </xf>
    <xf numFmtId="3" fontId="9" fillId="0" borderId="49" xfId="3" applyNumberFormat="1" applyFont="1" applyBorder="1" applyAlignment="1">
      <alignment vertical="center" shrinkToFit="1"/>
    </xf>
    <xf numFmtId="3" fontId="9" fillId="0" borderId="59" xfId="3" applyNumberFormat="1" applyFont="1" applyBorder="1" applyAlignment="1">
      <alignment horizontal="right" vertical="center"/>
    </xf>
    <xf numFmtId="3" fontId="9" fillId="0" borderId="60" xfId="3" applyNumberFormat="1" applyFont="1" applyBorder="1" applyAlignment="1">
      <alignment horizontal="right" vertical="center"/>
    </xf>
    <xf numFmtId="179" fontId="1" fillId="0" borderId="0" xfId="3" applyNumberFormat="1" applyFont="1">
      <alignment vertical="center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/>
    </xf>
    <xf numFmtId="0" fontId="8" fillId="0" borderId="18" xfId="3" applyFont="1" applyBorder="1" applyAlignment="1">
      <alignment horizontal="center" vertical="center"/>
    </xf>
    <xf numFmtId="179" fontId="8" fillId="0" borderId="18" xfId="3" applyNumberFormat="1" applyFont="1" applyBorder="1" applyAlignment="1">
      <alignment horizontal="center" vertical="center"/>
    </xf>
    <xf numFmtId="0" fontId="0" fillId="0" borderId="0" xfId="3" applyFont="1">
      <alignment vertical="center"/>
    </xf>
    <xf numFmtId="179" fontId="0" fillId="0" borderId="0" xfId="3" applyNumberFormat="1" applyFont="1">
      <alignment vertical="center"/>
    </xf>
    <xf numFmtId="0" fontId="0" fillId="0" borderId="0" xfId="3" applyFont="1" applyAlignment="1">
      <alignment vertical="center" shrinkToFit="1"/>
    </xf>
    <xf numFmtId="0" fontId="0" fillId="0" borderId="0" xfId="3" applyFont="1" applyAlignment="1">
      <alignment horizontal="center" vertical="center"/>
    </xf>
    <xf numFmtId="0" fontId="1" fillId="0" borderId="57" xfId="3" applyFont="1" applyBorder="1">
      <alignment vertical="center"/>
    </xf>
    <xf numFmtId="3" fontId="9" fillId="0" borderId="50" xfId="3" applyNumberFormat="1" applyFont="1" applyBorder="1" applyAlignment="1">
      <alignment horizontal="right" vertical="center" shrinkToFit="1"/>
    </xf>
    <xf numFmtId="0" fontId="8" fillId="0" borderId="62" xfId="3" applyFont="1" applyBorder="1" applyAlignment="1">
      <alignment horizontal="center" vertical="center"/>
    </xf>
    <xf numFmtId="0" fontId="8" fillId="0" borderId="57" xfId="3" applyFont="1" applyBorder="1">
      <alignment vertical="center"/>
    </xf>
    <xf numFmtId="3" fontId="9" fillId="0" borderId="26" xfId="3" applyNumberFormat="1" applyFont="1" applyBorder="1" applyAlignment="1">
      <alignment horizontal="right" vertical="center" shrinkToFit="1"/>
    </xf>
    <xf numFmtId="3" fontId="9" fillId="0" borderId="22" xfId="3" applyNumberFormat="1" applyFont="1" applyBorder="1" applyAlignment="1">
      <alignment horizontal="right" vertical="center" shrinkToFit="1"/>
    </xf>
    <xf numFmtId="3" fontId="9" fillId="0" borderId="63" xfId="3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>
      <alignment vertical="center"/>
    </xf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>
      <alignment vertical="center"/>
    </xf>
    <xf numFmtId="3" fontId="9" fillId="0" borderId="15" xfId="3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9" fillId="0" borderId="59" xfId="3" applyNumberFormat="1" applyFont="1" applyBorder="1">
      <alignment vertical="center"/>
    </xf>
    <xf numFmtId="0" fontId="9" fillId="0" borderId="8" xfId="3" applyFont="1" applyBorder="1" applyAlignment="1">
      <alignment horizontal="left" vertical="center"/>
    </xf>
    <xf numFmtId="0" fontId="9" fillId="0" borderId="31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3" fontId="8" fillId="0" borderId="16" xfId="2" applyNumberFormat="1" applyFont="1" applyBorder="1">
      <alignment vertical="center"/>
    </xf>
    <xf numFmtId="179" fontId="8" fillId="0" borderId="25" xfId="1" applyNumberFormat="1" applyFont="1" applyBorder="1">
      <alignment vertical="center"/>
    </xf>
    <xf numFmtId="3" fontId="8" fillId="0" borderId="19" xfId="2" applyNumberFormat="1" applyFont="1" applyBorder="1">
      <alignment vertical="center"/>
    </xf>
    <xf numFmtId="0" fontId="9" fillId="0" borderId="19" xfId="0" applyFont="1" applyBorder="1" applyAlignment="1">
      <alignment vertical="center" shrinkToFit="1"/>
    </xf>
    <xf numFmtId="3" fontId="8" fillId="0" borderId="8" xfId="2" applyNumberFormat="1" applyFont="1" applyBorder="1">
      <alignment vertical="center"/>
    </xf>
    <xf numFmtId="179" fontId="8" fillId="0" borderId="4" xfId="1" applyNumberFormat="1" applyFont="1" applyBorder="1">
      <alignment vertical="center"/>
    </xf>
    <xf numFmtId="3" fontId="9" fillId="0" borderId="4" xfId="2" applyNumberFormat="1" applyFont="1" applyBorder="1">
      <alignment vertical="center"/>
    </xf>
    <xf numFmtId="0" fontId="9" fillId="0" borderId="20" xfId="0" applyFont="1" applyBorder="1" applyAlignment="1">
      <alignment vertical="center" shrinkToFit="1"/>
    </xf>
    <xf numFmtId="3" fontId="9" fillId="0" borderId="8" xfId="2" applyNumberFormat="1" applyFont="1" applyBorder="1">
      <alignment vertical="center"/>
    </xf>
    <xf numFmtId="179" fontId="9" fillId="0" borderId="4" xfId="1" applyNumberFormat="1" applyFont="1" applyBorder="1">
      <alignment vertical="center"/>
    </xf>
    <xf numFmtId="0" fontId="9" fillId="0" borderId="24" xfId="0" applyFont="1" applyBorder="1" applyAlignment="1">
      <alignment horizontal="left" vertical="center"/>
    </xf>
    <xf numFmtId="3" fontId="9" fillId="0" borderId="21" xfId="0" applyNumberFormat="1" applyFont="1" applyBorder="1">
      <alignment vertical="center"/>
    </xf>
    <xf numFmtId="3" fontId="9" fillId="0" borderId="24" xfId="2" applyNumberFormat="1" applyFont="1" applyBorder="1">
      <alignment vertical="center"/>
    </xf>
    <xf numFmtId="179" fontId="9" fillId="0" borderId="24" xfId="1" applyNumberFormat="1" applyFont="1" applyBorder="1">
      <alignment vertical="center"/>
    </xf>
    <xf numFmtId="3" fontId="9" fillId="0" borderId="9" xfId="2" applyNumberFormat="1" applyFont="1" applyBorder="1">
      <alignment vertical="center"/>
    </xf>
    <xf numFmtId="3" fontId="9" fillId="0" borderId="21" xfId="2" applyNumberFormat="1" applyFont="1" applyBorder="1">
      <alignment vertical="center"/>
    </xf>
    <xf numFmtId="0" fontId="9" fillId="0" borderId="21" xfId="0" applyFont="1" applyBorder="1" applyAlignment="1">
      <alignment vertical="center" shrinkToFit="1"/>
    </xf>
    <xf numFmtId="0" fontId="9" fillId="0" borderId="22" xfId="0" applyFont="1" applyBorder="1" applyAlignment="1">
      <alignment horizontal="left" vertical="center"/>
    </xf>
    <xf numFmtId="3" fontId="9" fillId="0" borderId="22" xfId="0" applyNumberFormat="1" applyFont="1" applyBorder="1">
      <alignment vertical="center"/>
    </xf>
    <xf numFmtId="3" fontId="9" fillId="0" borderId="22" xfId="2" applyNumberFormat="1" applyFont="1" applyBorder="1">
      <alignment vertical="center"/>
    </xf>
    <xf numFmtId="179" fontId="9" fillId="0" borderId="23" xfId="2" applyNumberFormat="1" applyFont="1" applyBorder="1">
      <alignment vertical="center"/>
    </xf>
    <xf numFmtId="3" fontId="9" fillId="0" borderId="23" xfId="2" applyNumberFormat="1" applyFont="1" applyBorder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9" xfId="0" applyFont="1" applyBorder="1">
      <alignment vertical="center"/>
    </xf>
    <xf numFmtId="3" fontId="9" fillId="0" borderId="16" xfId="2" applyNumberFormat="1" applyFont="1" applyBorder="1">
      <alignment vertical="center"/>
    </xf>
    <xf numFmtId="179" fontId="9" fillId="0" borderId="25" xfId="2" applyNumberFormat="1" applyFont="1" applyBorder="1">
      <alignment vertical="center"/>
    </xf>
    <xf numFmtId="3" fontId="9" fillId="0" borderId="25" xfId="2" applyNumberFormat="1" applyFont="1" applyBorder="1">
      <alignment vertical="center"/>
    </xf>
    <xf numFmtId="3" fontId="8" fillId="0" borderId="16" xfId="0" applyNumberFormat="1" applyFont="1" applyBorder="1">
      <alignment vertical="center"/>
    </xf>
    <xf numFmtId="3" fontId="8" fillId="0" borderId="8" xfId="0" applyNumberFormat="1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24" xfId="0" applyFont="1" applyBorder="1">
      <alignment vertical="center"/>
    </xf>
    <xf numFmtId="0" fontId="9" fillId="0" borderId="26" xfId="0" applyFont="1" applyBorder="1" applyAlignment="1">
      <alignment horizontal="left" vertical="center"/>
    </xf>
    <xf numFmtId="0" fontId="9" fillId="0" borderId="22" xfId="0" applyFont="1" applyBorder="1">
      <alignment vertical="center"/>
    </xf>
    <xf numFmtId="179" fontId="9" fillId="0" borderId="25" xfId="1" applyNumberFormat="1" applyFont="1" applyBorder="1">
      <alignment vertical="center"/>
    </xf>
    <xf numFmtId="0" fontId="9" fillId="0" borderId="25" xfId="0" applyFont="1" applyBorder="1" applyAlignment="1">
      <alignment horizontal="center" vertical="center"/>
    </xf>
    <xf numFmtId="0" fontId="9" fillId="0" borderId="19" xfId="0" applyFont="1" applyBorder="1" applyAlignment="1">
      <alignment vertical="center" wrapText="1" shrinkToFit="1"/>
    </xf>
    <xf numFmtId="0" fontId="9" fillId="0" borderId="23" xfId="0" applyFont="1" applyBorder="1" applyAlignment="1">
      <alignment horizontal="left" vertical="center"/>
    </xf>
    <xf numFmtId="3" fontId="8" fillId="0" borderId="25" xfId="2" applyNumberFormat="1" applyFont="1" applyBorder="1" applyAlignment="1">
      <alignment vertical="center" shrinkToFit="1"/>
    </xf>
    <xf numFmtId="3" fontId="8" fillId="0" borderId="19" xfId="2" applyNumberFormat="1" applyFont="1" applyBorder="1" applyAlignment="1">
      <alignment horizontal="center" vertical="center"/>
    </xf>
    <xf numFmtId="3" fontId="9" fillId="0" borderId="4" xfId="2" applyNumberFormat="1" applyFont="1" applyBorder="1" applyAlignment="1">
      <alignment vertical="center" shrinkToFit="1"/>
    </xf>
    <xf numFmtId="0" fontId="9" fillId="0" borderId="20" xfId="3" applyFont="1" applyBorder="1" applyAlignment="1">
      <alignment horizontal="center" vertical="center" shrinkToFit="1"/>
    </xf>
    <xf numFmtId="9" fontId="9" fillId="0" borderId="20" xfId="1" applyFont="1" applyBorder="1">
      <alignment vertical="center"/>
    </xf>
    <xf numFmtId="0" fontId="9" fillId="0" borderId="24" xfId="3" applyFont="1" applyBorder="1">
      <alignment vertical="center"/>
    </xf>
    <xf numFmtId="3" fontId="9" fillId="0" borderId="9" xfId="2" applyNumberFormat="1" applyFont="1" applyBorder="1" applyAlignment="1">
      <alignment vertical="center" shrinkToFit="1"/>
    </xf>
    <xf numFmtId="3" fontId="9" fillId="0" borderId="21" xfId="2" applyNumberFormat="1" applyFont="1" applyBorder="1" applyAlignment="1">
      <alignment horizontal="center" vertical="center"/>
    </xf>
    <xf numFmtId="0" fontId="9" fillId="0" borderId="21" xfId="3" applyFont="1" applyBorder="1" applyAlignment="1">
      <alignment horizontal="center" vertical="center" shrinkToFit="1"/>
    </xf>
    <xf numFmtId="0" fontId="9" fillId="0" borderId="22" xfId="3" applyFont="1" applyBorder="1">
      <alignment vertical="center"/>
    </xf>
    <xf numFmtId="3" fontId="9" fillId="0" borderId="23" xfId="2" applyNumberFormat="1" applyFont="1" applyBorder="1" applyAlignment="1">
      <alignment vertical="center" shrinkToFit="1"/>
    </xf>
    <xf numFmtId="0" fontId="9" fillId="0" borderId="24" xfId="3" applyFont="1" applyBorder="1" applyAlignment="1">
      <alignment horizontal="left" vertical="center"/>
    </xf>
    <xf numFmtId="3" fontId="9" fillId="0" borderId="21" xfId="2" applyNumberFormat="1" applyFont="1" applyBorder="1" applyAlignment="1">
      <alignment vertical="center" shrinkToFit="1"/>
    </xf>
    <xf numFmtId="0" fontId="1" fillId="0" borderId="22" xfId="3" applyFont="1" applyBorder="1">
      <alignment vertical="center"/>
    </xf>
    <xf numFmtId="3" fontId="9" fillId="0" borderId="26" xfId="2" applyNumberFormat="1" applyFont="1" applyBorder="1">
      <alignment vertical="center"/>
    </xf>
    <xf numFmtId="3" fontId="9" fillId="0" borderId="8" xfId="3" applyNumberFormat="1" applyFont="1" applyBorder="1">
      <alignment vertical="center"/>
    </xf>
    <xf numFmtId="179" fontId="9" fillId="0" borderId="8" xfId="1" applyNumberFormat="1" applyFont="1" applyBorder="1">
      <alignment vertical="center"/>
    </xf>
    <xf numFmtId="3" fontId="9" fillId="0" borderId="20" xfId="2" applyNumberFormat="1" applyFont="1" applyBorder="1" applyAlignment="1">
      <alignment vertical="center" shrinkToFit="1"/>
    </xf>
    <xf numFmtId="179" fontId="9" fillId="0" borderId="22" xfId="1" applyNumberFormat="1" applyFont="1" applyBorder="1">
      <alignment vertical="center"/>
    </xf>
    <xf numFmtId="0" fontId="1" fillId="0" borderId="19" xfId="3" applyFont="1" applyBorder="1">
      <alignment vertical="center"/>
    </xf>
    <xf numFmtId="3" fontId="9" fillId="0" borderId="25" xfId="2" applyNumberFormat="1" applyFont="1" applyBorder="1" applyAlignment="1">
      <alignment vertical="center" shrinkToFit="1"/>
    </xf>
    <xf numFmtId="181" fontId="9" fillId="0" borderId="19" xfId="2" applyNumberFormat="1" applyFont="1" applyBorder="1">
      <alignment vertical="center"/>
    </xf>
    <xf numFmtId="0" fontId="9" fillId="0" borderId="9" xfId="3" applyFont="1" applyBorder="1" applyAlignment="1">
      <alignment horizontal="center" vertical="center"/>
    </xf>
    <xf numFmtId="0" fontId="9" fillId="0" borderId="9" xfId="3" applyFont="1" applyBorder="1" applyAlignment="1">
      <alignment horizontal="left" vertical="center"/>
    </xf>
    <xf numFmtId="0" fontId="9" fillId="0" borderId="23" xfId="3" applyFont="1" applyBorder="1" applyAlignment="1">
      <alignment horizontal="center" vertical="center"/>
    </xf>
    <xf numFmtId="0" fontId="9" fillId="0" borderId="23" xfId="3" applyFont="1" applyBorder="1" applyAlignment="1">
      <alignment horizontal="left" vertical="center"/>
    </xf>
    <xf numFmtId="3" fontId="9" fillId="0" borderId="23" xfId="3" applyNumberFormat="1" applyFont="1" applyBorder="1">
      <alignment vertical="center"/>
    </xf>
    <xf numFmtId="3" fontId="9" fillId="0" borderId="19" xfId="2" applyNumberFormat="1" applyFont="1" applyBorder="1" applyAlignment="1">
      <alignment vertical="center" shrinkToFit="1"/>
    </xf>
    <xf numFmtId="0" fontId="9" fillId="0" borderId="16" xfId="3" applyFont="1" applyBorder="1" applyAlignment="1">
      <alignment horizontal="left" vertical="center"/>
    </xf>
    <xf numFmtId="179" fontId="9" fillId="0" borderId="16" xfId="1" applyNumberFormat="1" applyFont="1" applyBorder="1">
      <alignment vertical="center"/>
    </xf>
    <xf numFmtId="3" fontId="9" fillId="0" borderId="15" xfId="3" applyNumberFormat="1" applyFont="1" applyBorder="1">
      <alignment vertical="center"/>
    </xf>
    <xf numFmtId="179" fontId="9" fillId="0" borderId="23" xfId="1" applyNumberFormat="1" applyFont="1" applyBorder="1">
      <alignment vertical="center"/>
    </xf>
    <xf numFmtId="0" fontId="9" fillId="0" borderId="15" xfId="3" applyFont="1" applyBorder="1" applyAlignment="1">
      <alignment horizontal="left" vertical="center"/>
    </xf>
    <xf numFmtId="0" fontId="9" fillId="0" borderId="31" xfId="3" applyFont="1" applyBorder="1" applyAlignment="1">
      <alignment horizontal="left" vertical="center"/>
    </xf>
    <xf numFmtId="0" fontId="9" fillId="0" borderId="26" xfId="3" applyFont="1" applyBorder="1" applyAlignment="1">
      <alignment horizontal="left" vertical="center"/>
    </xf>
    <xf numFmtId="179" fontId="8" fillId="0" borderId="16" xfId="1" applyNumberFormat="1" applyFont="1" applyBorder="1">
      <alignment vertical="center"/>
    </xf>
    <xf numFmtId="179" fontId="9" fillId="0" borderId="9" xfId="1" applyNumberFormat="1" applyFont="1" applyBorder="1">
      <alignment vertical="center"/>
    </xf>
    <xf numFmtId="0" fontId="9" fillId="0" borderId="21" xfId="3" applyFont="1" applyBorder="1" applyAlignment="1">
      <alignment vertical="center" shrinkToFit="1"/>
    </xf>
    <xf numFmtId="0" fontId="1" fillId="0" borderId="23" xfId="3" applyFont="1" applyBorder="1">
      <alignment vertical="center"/>
    </xf>
    <xf numFmtId="178" fontId="9" fillId="0" borderId="23" xfId="2" applyNumberFormat="1" applyFont="1" applyBorder="1">
      <alignment vertical="center"/>
    </xf>
    <xf numFmtId="178" fontId="9" fillId="0" borderId="23" xfId="1" applyNumberFormat="1" applyFont="1" applyBorder="1">
      <alignment vertical="center"/>
    </xf>
    <xf numFmtId="0" fontId="9" fillId="0" borderId="19" xfId="3" applyFont="1" applyBorder="1" applyAlignment="1">
      <alignment vertical="center" shrinkToFit="1"/>
    </xf>
    <xf numFmtId="3" fontId="8" fillId="0" borderId="8" xfId="3" applyNumberFormat="1" applyFont="1" applyBorder="1">
      <alignment vertical="center"/>
    </xf>
    <xf numFmtId="179" fontId="8" fillId="0" borderId="8" xfId="1" applyNumberFormat="1" applyFont="1" applyBorder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0" fontId="8" fillId="0" borderId="0" xfId="3" applyFont="1">
      <alignment vertical="center"/>
    </xf>
    <xf numFmtId="3" fontId="9" fillId="0" borderId="90" xfId="3" applyNumberFormat="1" applyFont="1" applyBorder="1" applyAlignment="1">
      <alignment horizontal="right" vertical="center" shrinkToFit="1"/>
    </xf>
    <xf numFmtId="3" fontId="9" fillId="0" borderId="87" xfId="3" applyNumberFormat="1" applyFont="1" applyBorder="1" applyAlignment="1">
      <alignment horizontal="right" vertical="center" shrinkToFit="1"/>
    </xf>
    <xf numFmtId="3" fontId="9" fillId="0" borderId="91" xfId="3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67" xfId="0" applyFont="1" applyBorder="1" applyAlignment="1">
      <alignment horizontal="left" vertical="center"/>
    </xf>
    <xf numFmtId="0" fontId="16" fillId="0" borderId="68" xfId="0" applyFont="1" applyBorder="1" applyAlignment="1">
      <alignment horizontal="left" vertical="center"/>
    </xf>
    <xf numFmtId="0" fontId="16" fillId="0" borderId="69" xfId="0" applyFont="1" applyBorder="1" applyAlignment="1">
      <alignment horizontal="left" vertical="center"/>
    </xf>
    <xf numFmtId="0" fontId="8" fillId="0" borderId="46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9" fillId="0" borderId="84" xfId="0" applyFont="1" applyBorder="1" applyAlignment="1">
      <alignment horizontal="right" vertical="center"/>
    </xf>
    <xf numFmtId="0" fontId="1" fillId="0" borderId="44" xfId="0" applyFont="1" applyBorder="1">
      <alignment vertical="center"/>
    </xf>
    <xf numFmtId="0" fontId="1" fillId="0" borderId="85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8" fillId="0" borderId="67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8" fillId="0" borderId="20" xfId="3" applyFont="1" applyBorder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0" fontId="9" fillId="0" borderId="8" xfId="3" applyFont="1" applyBorder="1" applyAlignment="1">
      <alignment horizontal="left" vertical="center"/>
    </xf>
    <xf numFmtId="0" fontId="9" fillId="0" borderId="31" xfId="3" applyFont="1" applyBorder="1" applyAlignment="1">
      <alignment horizontal="left" vertical="center"/>
    </xf>
    <xf numFmtId="0" fontId="9" fillId="0" borderId="24" xfId="3" applyFont="1" applyBorder="1" applyAlignment="1">
      <alignment horizontal="left" vertical="center"/>
    </xf>
    <xf numFmtId="0" fontId="16" fillId="0" borderId="68" xfId="3" applyFont="1" applyBorder="1" applyAlignment="1">
      <alignment horizontal="left" vertical="center"/>
    </xf>
    <xf numFmtId="0" fontId="16" fillId="0" borderId="69" xfId="3" applyFont="1" applyBorder="1" applyAlignment="1">
      <alignment horizontal="left" vertical="center"/>
    </xf>
    <xf numFmtId="0" fontId="16" fillId="0" borderId="55" xfId="3" applyFont="1" applyBorder="1" applyAlignment="1">
      <alignment horizontal="left" vertical="center"/>
    </xf>
    <xf numFmtId="0" fontId="9" fillId="0" borderId="0" xfId="3" applyFont="1" applyAlignment="1">
      <alignment horizontal="center" vertical="center"/>
    </xf>
    <xf numFmtId="0" fontId="1" fillId="0" borderId="48" xfId="3" applyFont="1" applyBorder="1">
      <alignment vertical="center"/>
    </xf>
    <xf numFmtId="0" fontId="8" fillId="0" borderId="80" xfId="3" applyFont="1" applyBorder="1" applyAlignment="1">
      <alignment horizontal="center" vertical="center"/>
    </xf>
    <xf numFmtId="0" fontId="8" fillId="0" borderId="83" xfId="3" applyFont="1" applyBorder="1" applyAlignment="1">
      <alignment horizontal="center" vertical="center"/>
    </xf>
    <xf numFmtId="0" fontId="8" fillId="0" borderId="28" xfId="3" applyFont="1" applyBorder="1" applyAlignment="1">
      <alignment horizontal="center" vertical="center"/>
    </xf>
    <xf numFmtId="0" fontId="8" fillId="0" borderId="86" xfId="3" applyFont="1" applyBorder="1" applyAlignment="1">
      <alignment horizontal="center" vertical="center"/>
    </xf>
    <xf numFmtId="0" fontId="8" fillId="0" borderId="78" xfId="3" applyFont="1" applyBorder="1" applyAlignment="1">
      <alignment horizontal="center" vertical="center"/>
    </xf>
    <xf numFmtId="0" fontId="9" fillId="0" borderId="16" xfId="3" applyFont="1" applyBorder="1" applyAlignment="1">
      <alignment horizontal="left" vertical="center"/>
    </xf>
    <xf numFmtId="0" fontId="9" fillId="0" borderId="20" xfId="3" applyFont="1" applyBorder="1" applyAlignment="1">
      <alignment horizontal="left" vertical="center" shrinkToFit="1"/>
    </xf>
    <xf numFmtId="0" fontId="9" fillId="0" borderId="49" xfId="3" applyFont="1" applyBorder="1" applyAlignment="1">
      <alignment horizontal="left" vertical="center" shrinkToFit="1"/>
    </xf>
    <xf numFmtId="0" fontId="9" fillId="0" borderId="26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3" fontId="9" fillId="0" borderId="4" xfId="3" applyNumberFormat="1" applyFont="1" applyBorder="1" applyAlignment="1">
      <alignment horizontal="left" vertical="center" shrinkToFit="1"/>
    </xf>
    <xf numFmtId="3" fontId="9" fillId="0" borderId="20" xfId="3" applyNumberFormat="1" applyFont="1" applyBorder="1" applyAlignment="1">
      <alignment horizontal="left" vertical="center" shrinkToFit="1"/>
    </xf>
    <xf numFmtId="3" fontId="9" fillId="0" borderId="49" xfId="3" applyNumberFormat="1" applyFont="1" applyBorder="1" applyAlignment="1">
      <alignment horizontal="left" vertical="center" shrinkToFit="1"/>
    </xf>
    <xf numFmtId="0" fontId="9" fillId="0" borderId="31" xfId="3" applyFont="1" applyBorder="1" applyAlignment="1">
      <alignment horizontal="center" vertical="center"/>
    </xf>
    <xf numFmtId="0" fontId="8" fillId="0" borderId="70" xfId="3" applyFont="1" applyBorder="1" applyAlignment="1">
      <alignment horizontal="center" vertical="center"/>
    </xf>
    <xf numFmtId="0" fontId="8" fillId="0" borderId="62" xfId="3" applyFont="1" applyBorder="1" applyAlignment="1">
      <alignment horizontal="center" vertical="center"/>
    </xf>
    <xf numFmtId="0" fontId="8" fillId="0" borderId="33" xfId="3" applyFont="1" applyBorder="1" applyAlignment="1">
      <alignment horizontal="center" vertical="center"/>
    </xf>
    <xf numFmtId="0" fontId="8" fillId="0" borderId="71" xfId="3" applyFont="1" applyBorder="1" applyAlignment="1">
      <alignment horizontal="center" vertical="center"/>
    </xf>
    <xf numFmtId="0" fontId="9" fillId="0" borderId="72" xfId="3" applyFont="1" applyBorder="1" applyAlignment="1">
      <alignment horizontal="center" vertical="center"/>
    </xf>
    <xf numFmtId="0" fontId="9" fillId="0" borderId="51" xfId="3" applyFont="1" applyBorder="1" applyAlignment="1">
      <alignment horizontal="center" vertical="center"/>
    </xf>
    <xf numFmtId="0" fontId="9" fillId="0" borderId="73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3" fontId="9" fillId="0" borderId="4" xfId="3" applyNumberFormat="1" applyFont="1" applyBorder="1" applyAlignment="1">
      <alignment horizontal="left" vertical="center" wrapText="1" shrinkToFit="1"/>
    </xf>
    <xf numFmtId="3" fontId="9" fillId="0" borderId="20" xfId="3" applyNumberFormat="1" applyFont="1" applyBorder="1" applyAlignment="1">
      <alignment horizontal="left" vertical="center" wrapText="1" shrinkToFit="1"/>
    </xf>
    <xf numFmtId="3" fontId="9" fillId="0" borderId="49" xfId="3" applyNumberFormat="1" applyFont="1" applyBorder="1" applyAlignment="1">
      <alignment horizontal="left" vertical="center" wrapText="1" shrinkToFit="1"/>
    </xf>
    <xf numFmtId="0" fontId="9" fillId="0" borderId="88" xfId="3" applyFont="1" applyBorder="1" applyAlignment="1">
      <alignment horizontal="center" vertical="center"/>
    </xf>
    <xf numFmtId="3" fontId="9" fillId="0" borderId="54" xfId="3" applyNumberFormat="1" applyFont="1" applyBorder="1" applyAlignment="1">
      <alignment horizontal="left" vertical="center" shrinkToFit="1"/>
    </xf>
    <xf numFmtId="3" fontId="9" fillId="0" borderId="64" xfId="3" applyNumberFormat="1" applyFont="1" applyBorder="1" applyAlignment="1">
      <alignment horizontal="left" vertical="center" shrinkToFit="1"/>
    </xf>
    <xf numFmtId="3" fontId="9" fillId="0" borderId="65" xfId="3" applyNumberFormat="1" applyFont="1" applyBorder="1" applyAlignment="1">
      <alignment horizontal="left" vertical="center" shrinkToFit="1"/>
    </xf>
    <xf numFmtId="0" fontId="9" fillId="0" borderId="56" xfId="3" applyFont="1" applyBorder="1" applyAlignment="1">
      <alignment horizontal="center" vertical="center"/>
    </xf>
    <xf numFmtId="0" fontId="9" fillId="0" borderId="53" xfId="3" applyFont="1" applyBorder="1" applyAlignment="1">
      <alignment horizontal="center" vertical="center"/>
    </xf>
    <xf numFmtId="0" fontId="9" fillId="0" borderId="24" xfId="3" applyFont="1" applyBorder="1" applyAlignment="1">
      <alignment horizontal="center" vertical="center"/>
    </xf>
    <xf numFmtId="0" fontId="8" fillId="0" borderId="57" xfId="3" applyFont="1" applyBorder="1">
      <alignment vertical="center"/>
    </xf>
    <xf numFmtId="0" fontId="8" fillId="0" borderId="0" xfId="3" applyFont="1">
      <alignment vertical="center"/>
    </xf>
    <xf numFmtId="0" fontId="8" fillId="0" borderId="48" xfId="3" applyFont="1" applyBorder="1">
      <alignment vertical="center"/>
    </xf>
    <xf numFmtId="0" fontId="8" fillId="0" borderId="74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0" fontId="9" fillId="0" borderId="61" xfId="3" applyFont="1" applyBorder="1" applyAlignment="1">
      <alignment horizontal="center" vertical="center"/>
    </xf>
    <xf numFmtId="0" fontId="9" fillId="0" borderId="52" xfId="3" applyFont="1" applyBorder="1" applyAlignment="1">
      <alignment horizontal="center" vertical="center"/>
    </xf>
    <xf numFmtId="3" fontId="9" fillId="0" borderId="54" xfId="3" applyNumberFormat="1" applyFont="1" applyBorder="1" applyAlignment="1">
      <alignment horizontal="left" vertical="center"/>
    </xf>
    <xf numFmtId="3" fontId="9" fillId="0" borderId="64" xfId="3" applyNumberFormat="1" applyFont="1" applyBorder="1" applyAlignment="1">
      <alignment horizontal="left" vertical="center"/>
    </xf>
    <xf numFmtId="3" fontId="9" fillId="0" borderId="65" xfId="3" applyNumberFormat="1" applyFont="1" applyBorder="1" applyAlignment="1">
      <alignment horizontal="left" vertical="center"/>
    </xf>
    <xf numFmtId="0" fontId="9" fillId="0" borderId="66" xfId="3" applyFont="1" applyBorder="1" applyAlignment="1">
      <alignment horizontal="center" vertical="center"/>
    </xf>
    <xf numFmtId="0" fontId="9" fillId="0" borderId="22" xfId="3" applyFont="1" applyBorder="1" applyAlignment="1">
      <alignment horizontal="center" vertical="center"/>
    </xf>
    <xf numFmtId="3" fontId="9" fillId="0" borderId="5" xfId="3" applyNumberFormat="1" applyFont="1" applyBorder="1" applyAlignment="1">
      <alignment vertical="center" wrapText="1"/>
    </xf>
    <xf numFmtId="3" fontId="9" fillId="0" borderId="5" xfId="3" applyNumberFormat="1" applyFont="1" applyBorder="1">
      <alignment vertical="center"/>
    </xf>
    <xf numFmtId="3" fontId="9" fillId="0" borderId="59" xfId="3" applyNumberFormat="1" applyFont="1" applyBorder="1">
      <alignment vertical="center"/>
    </xf>
    <xf numFmtId="0" fontId="9" fillId="0" borderId="31" xfId="3" applyFont="1" applyBorder="1" applyAlignment="1">
      <alignment horizontal="center" vertical="center" wrapText="1"/>
    </xf>
    <xf numFmtId="0" fontId="9" fillId="0" borderId="67" xfId="3" applyFont="1" applyBorder="1" applyAlignment="1">
      <alignment horizontal="left" vertical="center"/>
    </xf>
    <xf numFmtId="3" fontId="9" fillId="0" borderId="4" xfId="3" applyNumberFormat="1" applyFont="1" applyBorder="1" applyAlignment="1">
      <alignment vertical="center" shrinkToFit="1"/>
    </xf>
    <xf numFmtId="3" fontId="9" fillId="0" borderId="20" xfId="3" applyNumberFormat="1" applyFont="1" applyBorder="1" applyAlignment="1">
      <alignment vertical="center" shrinkToFit="1"/>
    </xf>
    <xf numFmtId="3" fontId="9" fillId="0" borderId="49" xfId="3" applyNumberFormat="1" applyFont="1" applyBorder="1" applyAlignment="1">
      <alignment vertical="center" shrinkToFit="1"/>
    </xf>
    <xf numFmtId="0" fontId="9" fillId="0" borderId="90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9" fillId="0" borderId="93" xfId="0" applyFont="1" applyBorder="1">
      <alignment vertical="center"/>
    </xf>
    <xf numFmtId="0" fontId="9" fillId="0" borderId="42" xfId="0" applyFont="1" applyBorder="1">
      <alignment vertical="center"/>
    </xf>
    <xf numFmtId="0" fontId="8" fillId="0" borderId="95" xfId="0" applyFont="1" applyBorder="1" applyAlignment="1">
      <alignment horizontal="left" vertical="center"/>
    </xf>
    <xf numFmtId="0" fontId="9" fillId="0" borderId="43" xfId="0" applyFont="1" applyBorder="1">
      <alignment vertical="center"/>
    </xf>
    <xf numFmtId="0" fontId="9" fillId="0" borderId="34" xfId="0" applyFont="1" applyBorder="1" applyAlignment="1">
      <alignment horizontal="center" vertical="center"/>
    </xf>
    <xf numFmtId="3" fontId="9" fillId="0" borderId="96" xfId="0" applyNumberFormat="1" applyFont="1" applyBorder="1">
      <alignment vertical="center"/>
    </xf>
    <xf numFmtId="0" fontId="9" fillId="0" borderId="0" xfId="0" applyFont="1" applyBorder="1">
      <alignment vertical="center"/>
    </xf>
    <xf numFmtId="3" fontId="9" fillId="0" borderId="0" xfId="2" applyNumberFormat="1" applyFont="1" applyBorder="1">
      <alignment vertical="center"/>
    </xf>
    <xf numFmtId="0" fontId="9" fillId="0" borderId="0" xfId="0" applyFont="1" applyBorder="1" applyAlignment="1">
      <alignment vertical="center" shrinkToFit="1"/>
    </xf>
    <xf numFmtId="3" fontId="9" fillId="0" borderId="41" xfId="0" applyNumberFormat="1" applyFont="1" applyBorder="1">
      <alignment vertical="center"/>
    </xf>
    <xf numFmtId="0" fontId="9" fillId="0" borderId="34" xfId="0" applyFont="1" applyBorder="1" applyAlignment="1">
      <alignment horizontal="center" vertical="center"/>
    </xf>
    <xf numFmtId="3" fontId="9" fillId="0" borderId="42" xfId="0" applyNumberFormat="1" applyFont="1" applyBorder="1">
      <alignment vertical="center"/>
    </xf>
    <xf numFmtId="0" fontId="9" fillId="0" borderId="17" xfId="0" applyFont="1" applyBorder="1">
      <alignment vertical="center"/>
    </xf>
    <xf numFmtId="0" fontId="9" fillId="0" borderId="34" xfId="0" applyFont="1" applyBorder="1">
      <alignment vertical="center"/>
    </xf>
    <xf numFmtId="3" fontId="9" fillId="0" borderId="43" xfId="0" applyNumberFormat="1" applyFont="1" applyBorder="1">
      <alignment vertical="center"/>
    </xf>
    <xf numFmtId="0" fontId="9" fillId="0" borderId="67" xfId="0" applyFont="1" applyBorder="1">
      <alignment vertical="center"/>
    </xf>
    <xf numFmtId="0" fontId="9" fillId="0" borderId="97" xfId="0" applyFont="1" applyBorder="1" applyAlignment="1">
      <alignment horizontal="center" vertical="center"/>
    </xf>
    <xf numFmtId="41" fontId="9" fillId="0" borderId="42" xfId="2" applyFont="1" applyBorder="1">
      <alignment vertical="center"/>
    </xf>
    <xf numFmtId="41" fontId="9" fillId="0" borderId="43" xfId="2" applyFont="1" applyBorder="1">
      <alignment vertical="center"/>
    </xf>
    <xf numFmtId="0" fontId="9" fillId="0" borderId="10" xfId="0" applyFont="1" applyBorder="1">
      <alignment vertical="center"/>
    </xf>
    <xf numFmtId="0" fontId="9" fillId="0" borderId="98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3" fontId="9" fillId="0" borderId="12" xfId="2" applyNumberFormat="1" applyFont="1" applyBorder="1">
      <alignment vertical="center"/>
    </xf>
    <xf numFmtId="179" fontId="9" fillId="0" borderId="98" xfId="1" applyNumberFormat="1" applyFont="1" applyBorder="1">
      <alignment vertical="center"/>
    </xf>
    <xf numFmtId="3" fontId="9" fillId="0" borderId="98" xfId="2" applyNumberFormat="1" applyFont="1" applyBorder="1">
      <alignment vertical="center"/>
    </xf>
    <xf numFmtId="3" fontId="9" fillId="0" borderId="99" xfId="2" applyNumberFormat="1" applyFont="1" applyBorder="1">
      <alignment vertical="center"/>
    </xf>
    <xf numFmtId="0" fontId="9" fillId="0" borderId="99" xfId="0" applyFont="1" applyBorder="1" applyAlignment="1">
      <alignment vertical="center" shrinkToFit="1"/>
    </xf>
    <xf numFmtId="41" fontId="9" fillId="0" borderId="100" xfId="2" applyFont="1" applyBorder="1">
      <alignment vertical="center"/>
    </xf>
    <xf numFmtId="0" fontId="9" fillId="0" borderId="101" xfId="0" applyFont="1" applyBorder="1">
      <alignment vertical="center"/>
    </xf>
    <xf numFmtId="0" fontId="9" fillId="0" borderId="79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3" fontId="9" fillId="0" borderId="39" xfId="0" applyNumberFormat="1" applyFont="1" applyBorder="1">
      <alignment vertical="center"/>
    </xf>
    <xf numFmtId="3" fontId="9" fillId="0" borderId="39" xfId="2" applyNumberFormat="1" applyFont="1" applyBorder="1">
      <alignment vertical="center"/>
    </xf>
    <xf numFmtId="179" fontId="9" fillId="0" borderId="102" xfId="1" applyNumberFormat="1" applyFont="1" applyBorder="1">
      <alignment vertical="center"/>
    </xf>
    <xf numFmtId="3" fontId="9" fillId="0" borderId="102" xfId="2" applyNumberFormat="1" applyFont="1" applyBorder="1">
      <alignment vertical="center"/>
    </xf>
    <xf numFmtId="41" fontId="9" fillId="0" borderId="47" xfId="2" applyFont="1" applyBorder="1">
      <alignment vertical="center"/>
    </xf>
    <xf numFmtId="0" fontId="9" fillId="0" borderId="95" xfId="0" applyFont="1" applyBorder="1" applyAlignment="1">
      <alignment horizontal="left" vertical="center"/>
    </xf>
    <xf numFmtId="0" fontId="9" fillId="0" borderId="97" xfId="0" applyFont="1" applyBorder="1" applyAlignment="1">
      <alignment horizontal="left" vertical="center"/>
    </xf>
    <xf numFmtId="41" fontId="9" fillId="0" borderId="41" xfId="2" applyFont="1" applyBorder="1">
      <alignment vertical="center"/>
    </xf>
    <xf numFmtId="0" fontId="9" fillId="0" borderId="103" xfId="0" applyFont="1" applyBorder="1" applyAlignment="1">
      <alignment horizontal="left" vertical="center"/>
    </xf>
    <xf numFmtId="0" fontId="9" fillId="0" borderId="104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3" fontId="9" fillId="0" borderId="0" xfId="2" applyNumberFormat="1" applyFont="1" applyBorder="1" applyAlignment="1">
      <alignment vertical="center" shrinkToFit="1"/>
    </xf>
    <xf numFmtId="3" fontId="9" fillId="0" borderId="0" xfId="2" applyNumberFormat="1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 shrinkToFit="1"/>
    </xf>
    <xf numFmtId="0" fontId="9" fillId="0" borderId="25" xfId="3" applyFont="1" applyBorder="1" applyAlignment="1">
      <alignment horizontal="left" vertical="center"/>
    </xf>
    <xf numFmtId="0" fontId="8" fillId="0" borderId="67" xfId="3" applyFont="1" applyBorder="1" applyAlignment="1">
      <alignment horizontal="center" vertical="center"/>
    </xf>
    <xf numFmtId="0" fontId="9" fillId="0" borderId="89" xfId="3" applyFont="1" applyBorder="1" applyAlignment="1">
      <alignment horizontal="center" vertical="center"/>
    </xf>
    <xf numFmtId="0" fontId="8" fillId="0" borderId="105" xfId="3" applyFont="1" applyBorder="1" applyAlignment="1">
      <alignment horizontal="center" vertical="center"/>
    </xf>
    <xf numFmtId="0" fontId="8" fillId="0" borderId="106" xfId="3" applyFont="1" applyBorder="1" applyAlignment="1">
      <alignment horizontal="center" vertical="center"/>
    </xf>
    <xf numFmtId="0" fontId="8" fillId="0" borderId="106" xfId="3" applyFont="1" applyBorder="1" applyAlignment="1">
      <alignment horizontal="center" vertical="center"/>
    </xf>
    <xf numFmtId="0" fontId="8" fillId="0" borderId="107" xfId="3" applyFont="1" applyBorder="1" applyAlignment="1">
      <alignment horizontal="center" vertical="center"/>
    </xf>
    <xf numFmtId="0" fontId="9" fillId="0" borderId="101" xfId="3" applyFont="1" applyBorder="1" applyAlignment="1">
      <alignment horizontal="center" vertical="center"/>
    </xf>
    <xf numFmtId="0" fontId="9" fillId="0" borderId="75" xfId="3" applyFont="1" applyBorder="1" applyAlignment="1">
      <alignment horizontal="center" vertical="center"/>
    </xf>
    <xf numFmtId="0" fontId="9" fillId="0" borderId="79" xfId="3" applyFont="1" applyBorder="1" applyAlignment="1">
      <alignment horizontal="left" vertical="center"/>
    </xf>
    <xf numFmtId="3" fontId="9" fillId="0" borderId="81" xfId="3" applyNumberFormat="1" applyFont="1" applyBorder="1">
      <alignment vertical="center"/>
    </xf>
    <xf numFmtId="3" fontId="9" fillId="0" borderId="81" xfId="2" applyNumberFormat="1" applyFont="1" applyBorder="1">
      <alignment vertical="center"/>
    </xf>
    <xf numFmtId="179" fontId="9" fillId="0" borderId="81" xfId="1" applyNumberFormat="1" applyFont="1" applyBorder="1">
      <alignment vertical="center"/>
    </xf>
    <xf numFmtId="3" fontId="9" fillId="0" borderId="102" xfId="2" applyNumberFormat="1" applyFont="1" applyBorder="1" applyAlignment="1">
      <alignment vertical="center" shrinkToFit="1"/>
    </xf>
    <xf numFmtId="0" fontId="9" fillId="0" borderId="46" xfId="3" applyFont="1" applyBorder="1" applyAlignment="1">
      <alignment vertical="center" shrinkToFit="1"/>
    </xf>
    <xf numFmtId="178" fontId="9" fillId="0" borderId="47" xfId="3" applyNumberFormat="1" applyFont="1" applyBorder="1">
      <alignment vertical="center"/>
    </xf>
    <xf numFmtId="0" fontId="9" fillId="0" borderId="0" xfId="3" applyFont="1" applyBorder="1" applyAlignment="1">
      <alignment vertical="center" shrinkToFit="1"/>
    </xf>
    <xf numFmtId="178" fontId="9" fillId="0" borderId="42" xfId="3" applyNumberFormat="1" applyFont="1" applyBorder="1">
      <alignment vertical="center"/>
    </xf>
    <xf numFmtId="3" fontId="9" fillId="0" borderId="96" xfId="3" applyNumberFormat="1" applyFont="1" applyBorder="1">
      <alignment vertical="center"/>
    </xf>
    <xf numFmtId="3" fontId="9" fillId="0" borderId="0" xfId="3" applyNumberFormat="1" applyFont="1" applyBorder="1">
      <alignment vertical="center"/>
    </xf>
    <xf numFmtId="3" fontId="9" fillId="0" borderId="42" xfId="3" applyNumberFormat="1" applyFont="1" applyBorder="1">
      <alignment vertical="center"/>
    </xf>
    <xf numFmtId="0" fontId="9" fillId="0" borderId="67" xfId="3" applyFont="1" applyBorder="1" applyAlignment="1">
      <alignment horizontal="center" vertical="center"/>
    </xf>
    <xf numFmtId="41" fontId="1" fillId="0" borderId="42" xfId="3" applyNumberFormat="1" applyFont="1" applyBorder="1">
      <alignment vertical="center"/>
    </xf>
    <xf numFmtId="0" fontId="9" fillId="0" borderId="97" xfId="3" applyFont="1" applyBorder="1" applyAlignment="1">
      <alignment horizontal="left" vertical="center"/>
    </xf>
    <xf numFmtId="41" fontId="1" fillId="0" borderId="43" xfId="3" applyNumberFormat="1" applyFont="1" applyBorder="1">
      <alignment vertical="center"/>
    </xf>
    <xf numFmtId="0" fontId="9" fillId="0" borderId="97" xfId="3" applyFont="1" applyBorder="1" applyAlignment="1">
      <alignment horizontal="center" vertical="center"/>
    </xf>
    <xf numFmtId="41" fontId="9" fillId="0" borderId="96" xfId="2" applyFont="1" applyBorder="1">
      <alignment vertical="center"/>
    </xf>
    <xf numFmtId="0" fontId="8" fillId="0" borderId="95" xfId="3" applyFont="1" applyBorder="1" applyAlignment="1">
      <alignment horizontal="left" vertical="center"/>
    </xf>
    <xf numFmtId="0" fontId="9" fillId="0" borderId="34" xfId="3" applyFont="1" applyBorder="1" applyAlignment="1">
      <alignment horizontal="left" vertical="center"/>
    </xf>
    <xf numFmtId="0" fontId="1" fillId="0" borderId="0" xfId="3" applyFont="1" applyBorder="1">
      <alignment vertical="center"/>
    </xf>
    <xf numFmtId="0" fontId="9" fillId="0" borderId="0" xfId="3" applyFont="1" applyBorder="1" applyAlignment="1">
      <alignment horizontal="center" vertical="center" wrapText="1" shrinkToFit="1"/>
    </xf>
    <xf numFmtId="3" fontId="9" fillId="0" borderId="41" xfId="2" applyNumberFormat="1" applyFont="1" applyBorder="1">
      <alignment vertical="center"/>
    </xf>
    <xf numFmtId="0" fontId="9" fillId="0" borderId="35" xfId="3" applyFont="1" applyBorder="1" applyAlignment="1">
      <alignment horizontal="left" vertical="center"/>
    </xf>
    <xf numFmtId="0" fontId="9" fillId="0" borderId="36" xfId="3" applyFont="1" applyBorder="1" applyAlignment="1">
      <alignment horizontal="left" vertical="center"/>
    </xf>
    <xf numFmtId="3" fontId="9" fillId="0" borderId="36" xfId="2" applyNumberFormat="1" applyFont="1" applyBorder="1">
      <alignment vertical="center"/>
    </xf>
    <xf numFmtId="0" fontId="1" fillId="0" borderId="44" xfId="3" applyFont="1" applyBorder="1">
      <alignment vertical="center"/>
    </xf>
    <xf numFmtId="179" fontId="9" fillId="0" borderId="104" xfId="2" applyNumberFormat="1" applyFont="1" applyBorder="1">
      <alignment vertical="center"/>
    </xf>
    <xf numFmtId="3" fontId="9" fillId="0" borderId="104" xfId="2" applyNumberFormat="1" applyFont="1" applyBorder="1" applyAlignment="1">
      <alignment vertical="center" shrinkToFit="1"/>
    </xf>
    <xf numFmtId="3" fontId="9" fillId="0" borderId="45" xfId="2" applyNumberFormat="1" applyFont="1" applyBorder="1">
      <alignment vertical="center"/>
    </xf>
    <xf numFmtId="0" fontId="9" fillId="0" borderId="108" xfId="3" applyFont="1" applyBorder="1" applyAlignment="1">
      <alignment horizontal="center" vertical="center"/>
    </xf>
    <xf numFmtId="0" fontId="9" fillId="0" borderId="79" xfId="3" applyFont="1" applyBorder="1" applyAlignment="1">
      <alignment horizontal="center" vertical="center"/>
    </xf>
    <xf numFmtId="3" fontId="9" fillId="0" borderId="79" xfId="3" applyNumberFormat="1" applyFont="1" applyBorder="1">
      <alignment vertical="center"/>
    </xf>
    <xf numFmtId="3" fontId="9" fillId="0" borderId="79" xfId="2" applyNumberFormat="1" applyFont="1" applyBorder="1">
      <alignment vertical="center"/>
    </xf>
    <xf numFmtId="179" fontId="9" fillId="0" borderId="79" xfId="1" applyNumberFormat="1" applyFont="1" applyBorder="1">
      <alignment vertical="center"/>
    </xf>
    <xf numFmtId="3" fontId="9" fillId="0" borderId="82" xfId="2" applyNumberFormat="1" applyFont="1" applyBorder="1" applyAlignment="1">
      <alignment vertical="center" shrinkToFit="1"/>
    </xf>
    <xf numFmtId="3" fontId="9" fillId="0" borderId="82" xfId="2" applyNumberFormat="1" applyFont="1" applyBorder="1">
      <alignment vertical="center"/>
    </xf>
    <xf numFmtId="3" fontId="9" fillId="0" borderId="82" xfId="2" applyNumberFormat="1" applyFont="1" applyBorder="1" applyAlignment="1">
      <alignment horizontal="center" vertical="center"/>
    </xf>
    <xf numFmtId="0" fontId="9" fillId="0" borderId="82" xfId="3" applyFont="1" applyBorder="1" applyAlignment="1">
      <alignment horizontal="center" vertical="center" shrinkToFit="1"/>
    </xf>
    <xf numFmtId="3" fontId="9" fillId="0" borderId="93" xfId="3" applyNumberFormat="1" applyFont="1" applyBorder="1">
      <alignment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109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1" fillId="0" borderId="43" xfId="3" applyFont="1" applyBorder="1">
      <alignment vertical="center"/>
    </xf>
    <xf numFmtId="0" fontId="8" fillId="0" borderId="34" xfId="3" applyFont="1" applyBorder="1" applyAlignment="1">
      <alignment horizontal="left" vertical="center"/>
    </xf>
    <xf numFmtId="0" fontId="9" fillId="0" borderId="17" xfId="3" applyFont="1" applyBorder="1" applyAlignment="1">
      <alignment horizontal="center" vertical="center"/>
    </xf>
    <xf numFmtId="178" fontId="9" fillId="0" borderId="96" xfId="3" applyNumberFormat="1" applyFont="1" applyBorder="1">
      <alignment vertical="center"/>
    </xf>
    <xf numFmtId="0" fontId="9" fillId="0" borderId="0" xfId="3" applyFont="1" applyBorder="1">
      <alignment vertical="center"/>
    </xf>
    <xf numFmtId="0" fontId="9" fillId="0" borderId="37" xfId="3" applyFont="1" applyBorder="1" applyAlignment="1">
      <alignment horizontal="center" vertical="center"/>
    </xf>
    <xf numFmtId="3" fontId="9" fillId="0" borderId="104" xfId="3" applyNumberFormat="1" applyFont="1" applyBorder="1">
      <alignment vertical="center"/>
    </xf>
    <xf numFmtId="3" fontId="9" fillId="0" borderId="104" xfId="2" applyNumberFormat="1" applyFont="1" applyBorder="1">
      <alignment vertical="center"/>
    </xf>
    <xf numFmtId="179" fontId="9" fillId="0" borderId="104" xfId="1" applyNumberFormat="1" applyFont="1" applyBorder="1">
      <alignment vertical="center"/>
    </xf>
    <xf numFmtId="0" fontId="9" fillId="0" borderId="44" xfId="3" applyFont="1" applyBorder="1" applyAlignment="1">
      <alignment vertical="center" shrinkToFit="1"/>
    </xf>
    <xf numFmtId="178" fontId="9" fillId="0" borderId="45" xfId="3" applyNumberFormat="1" applyFont="1" applyBorder="1">
      <alignment vertical="center"/>
    </xf>
    <xf numFmtId="0" fontId="9" fillId="0" borderId="81" xfId="3" applyFont="1" applyBorder="1" applyAlignment="1">
      <alignment horizontal="center" vertical="center"/>
    </xf>
    <xf numFmtId="0" fontId="9" fillId="0" borderId="81" xfId="3" applyFont="1" applyBorder="1" applyAlignment="1">
      <alignment horizontal="left" vertical="center"/>
    </xf>
    <xf numFmtId="41" fontId="9" fillId="0" borderId="41" xfId="2" applyFont="1" applyBorder="1" applyAlignment="1">
      <alignment horizontal="right" vertical="center"/>
    </xf>
    <xf numFmtId="3" fontId="9" fillId="0" borderId="0" xfId="3" applyNumberFormat="1" applyFont="1" applyBorder="1" applyAlignment="1">
      <alignment vertical="center" shrinkToFit="1"/>
    </xf>
    <xf numFmtId="178" fontId="9" fillId="0" borderId="41" xfId="3" applyNumberFormat="1" applyFont="1" applyBorder="1" applyAlignment="1">
      <alignment horizontal="right" vertical="center"/>
    </xf>
    <xf numFmtId="0" fontId="9" fillId="0" borderId="103" xfId="3" applyFont="1" applyBorder="1" applyAlignment="1">
      <alignment horizontal="center" vertical="center"/>
    </xf>
    <xf numFmtId="179" fontId="9" fillId="0" borderId="36" xfId="1" applyNumberFormat="1" applyFont="1" applyBorder="1">
      <alignment vertical="center"/>
    </xf>
    <xf numFmtId="3" fontId="9" fillId="0" borderId="44" xfId="2" applyNumberFormat="1" applyFont="1" applyBorder="1" applyAlignment="1">
      <alignment vertical="center" shrinkToFit="1"/>
    </xf>
    <xf numFmtId="0" fontId="8" fillId="0" borderId="92" xfId="3" applyFont="1" applyBorder="1" applyAlignment="1">
      <alignment horizontal="center" vertical="center"/>
    </xf>
    <xf numFmtId="0" fontId="8" fillId="0" borderId="46" xfId="3" applyFont="1" applyBorder="1" applyAlignment="1">
      <alignment horizontal="center" vertical="center"/>
    </xf>
    <xf numFmtId="0" fontId="8" fillId="0" borderId="40" xfId="3" applyFont="1" applyBorder="1" applyAlignment="1">
      <alignment horizontal="center" vertical="center"/>
    </xf>
    <xf numFmtId="0" fontId="8" fillId="0" borderId="79" xfId="3" applyFont="1" applyBorder="1" applyAlignment="1">
      <alignment horizontal="center" vertical="center"/>
    </xf>
    <xf numFmtId="0" fontId="8" fillId="0" borderId="39" xfId="3" applyFont="1" applyBorder="1" applyAlignment="1">
      <alignment horizontal="center" vertical="center"/>
    </xf>
    <xf numFmtId="0" fontId="8" fillId="0" borderId="81" xfId="3" applyFont="1" applyBorder="1" applyAlignment="1">
      <alignment horizontal="center" vertical="center"/>
    </xf>
    <xf numFmtId="0" fontId="8" fillId="0" borderId="82" xfId="3" applyFont="1" applyBorder="1" applyAlignment="1">
      <alignment horizontal="center" vertical="center"/>
    </xf>
    <xf numFmtId="0" fontId="1" fillId="0" borderId="93" xfId="3" applyFont="1" applyBorder="1">
      <alignment vertical="center"/>
    </xf>
    <xf numFmtId="0" fontId="8" fillId="0" borderId="1" xfId="3" applyFont="1" applyBorder="1" applyAlignment="1">
      <alignment horizontal="center" vertical="center"/>
    </xf>
    <xf numFmtId="0" fontId="1" fillId="0" borderId="94" xfId="3" applyFont="1" applyBorder="1">
      <alignment vertical="center"/>
    </xf>
    <xf numFmtId="0" fontId="8" fillId="0" borderId="77" xfId="3" applyFont="1" applyBorder="1" applyAlignment="1">
      <alignment horizontal="center" vertical="center"/>
    </xf>
    <xf numFmtId="0" fontId="1" fillId="0" borderId="110" xfId="3" applyFont="1" applyBorder="1">
      <alignment vertical="center"/>
    </xf>
    <xf numFmtId="0" fontId="9" fillId="0" borderId="17" xfId="3" applyFont="1" applyBorder="1">
      <alignment vertical="center"/>
    </xf>
    <xf numFmtId="0" fontId="9" fillId="0" borderId="34" xfId="3" applyFont="1" applyBorder="1">
      <alignment vertical="center"/>
    </xf>
    <xf numFmtId="3" fontId="1" fillId="0" borderId="0" xfId="3" applyNumberFormat="1" applyFont="1" applyBorder="1">
      <alignment vertical="center"/>
    </xf>
    <xf numFmtId="0" fontId="9" fillId="0" borderId="0" xfId="3" applyFont="1" applyBorder="1" applyAlignment="1">
      <alignment horizontal="center" vertical="center"/>
    </xf>
    <xf numFmtId="177" fontId="9" fillId="0" borderId="0" xfId="2" applyNumberFormat="1" applyFont="1" applyBorder="1">
      <alignment vertical="center"/>
    </xf>
    <xf numFmtId="180" fontId="9" fillId="0" borderId="0" xfId="2" applyNumberFormat="1" applyFont="1" applyBorder="1">
      <alignment vertical="center"/>
    </xf>
    <xf numFmtId="176" fontId="9" fillId="0" borderId="0" xfId="2" applyNumberFormat="1" applyFont="1" applyBorder="1">
      <alignment vertical="center"/>
    </xf>
    <xf numFmtId="179" fontId="9" fillId="0" borderId="0" xfId="2" applyNumberFormat="1" applyFont="1" applyBorder="1">
      <alignment vertical="center"/>
    </xf>
    <xf numFmtId="3" fontId="1" fillId="0" borderId="96" xfId="3" applyNumberFormat="1" applyFont="1" applyBorder="1">
      <alignment vertical="center"/>
    </xf>
    <xf numFmtId="0" fontId="9" fillId="0" borderId="104" xfId="3" applyFont="1" applyBorder="1" applyAlignment="1">
      <alignment horizontal="center" vertical="center"/>
    </xf>
    <xf numFmtId="0" fontId="9" fillId="0" borderId="104" xfId="3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9" fontId="8" fillId="0" borderId="24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41" xfId="0" applyFont="1" applyBorder="1">
      <alignment vertical="center"/>
    </xf>
    <xf numFmtId="3" fontId="8" fillId="0" borderId="39" xfId="2" applyNumberFormat="1" applyFont="1" applyBorder="1">
      <alignment vertical="center"/>
    </xf>
    <xf numFmtId="179" fontId="8" fillId="0" borderId="102" xfId="1" applyNumberFormat="1" applyFont="1" applyBorder="1">
      <alignment vertical="center"/>
    </xf>
    <xf numFmtId="3" fontId="8" fillId="0" borderId="102" xfId="2" applyNumberFormat="1" applyFont="1" applyBorder="1">
      <alignment vertical="center"/>
    </xf>
    <xf numFmtId="3" fontId="8" fillId="0" borderId="46" xfId="2" applyNumberFormat="1" applyFont="1" applyBorder="1">
      <alignment vertical="center"/>
    </xf>
    <xf numFmtId="0" fontId="9" fillId="0" borderId="46" xfId="0" applyFont="1" applyBorder="1" applyAlignment="1">
      <alignment vertical="center" shrinkToFit="1"/>
    </xf>
    <xf numFmtId="0" fontId="9" fillId="0" borderId="47" xfId="0" applyFont="1" applyBorder="1">
      <alignment vertical="center"/>
    </xf>
  </cellXfs>
  <cellStyles count="4">
    <cellStyle name="백분율" xfId="1" builtinId="5"/>
    <cellStyle name="쉼표 [0]" xfId="2" builtinId="6"/>
    <cellStyle name="표준" xfId="0" builtinId="0"/>
    <cellStyle name="표준 2" xfId="3" xr:uid="{00000000-0005-0000-0000-000003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82"/>
  <sheetViews>
    <sheetView view="pageBreakPreview" zoomScaleNormal="100" zoomScaleSheetLayoutView="100" workbookViewId="0">
      <selection activeCell="A6" sqref="A6"/>
    </sheetView>
  </sheetViews>
  <sheetFormatPr defaultColWidth="8.88671875" defaultRowHeight="13.5" x14ac:dyDescent="0.15"/>
  <cols>
    <col min="1" max="1" width="121.44140625" customWidth="1"/>
    <col min="2" max="3" width="0" hidden="1" customWidth="1"/>
    <col min="4" max="4" width="0.33203125" customWidth="1"/>
    <col min="5" max="5" width="8.88671875" customWidth="1"/>
  </cols>
  <sheetData>
    <row r="1" spans="1:1" ht="84.75" customHeight="1" x14ac:dyDescent="0.15">
      <c r="A1" s="1"/>
    </row>
    <row r="2" spans="1:1" ht="30" customHeight="1" x14ac:dyDescent="0.15">
      <c r="A2" s="36" t="s">
        <v>130</v>
      </c>
    </row>
    <row r="3" spans="1:1" ht="30" customHeight="1" x14ac:dyDescent="0.4">
      <c r="A3" s="37" t="s">
        <v>61</v>
      </c>
    </row>
    <row r="4" spans="1:1" ht="30" customHeight="1" x14ac:dyDescent="0.15">
      <c r="A4" s="2"/>
    </row>
    <row r="5" spans="1:1" ht="30" customHeight="1" x14ac:dyDescent="0.3">
      <c r="A5" s="13"/>
    </row>
    <row r="6" spans="1:1" ht="231" customHeight="1" x14ac:dyDescent="0.15">
      <c r="A6" s="63" t="s">
        <v>220</v>
      </c>
    </row>
    <row r="7" spans="1:1" ht="217.5" customHeight="1" x14ac:dyDescent="0.15">
      <c r="A7" s="2"/>
    </row>
    <row r="8" spans="1:1" ht="30" customHeight="1" x14ac:dyDescent="0.15">
      <c r="A8" s="3" t="s">
        <v>81</v>
      </c>
    </row>
    <row r="9" spans="1:1" ht="30" customHeight="1" x14ac:dyDescent="0.15">
      <c r="A9" s="4" t="s">
        <v>119</v>
      </c>
    </row>
    <row r="10" spans="1:1" x14ac:dyDescent="0.15">
      <c r="A10" s="5"/>
    </row>
    <row r="11" spans="1:1" x14ac:dyDescent="0.15">
      <c r="A11" s="5"/>
    </row>
    <row r="12" spans="1:1" x14ac:dyDescent="0.15">
      <c r="A12" s="5"/>
    </row>
    <row r="13" spans="1:1" x14ac:dyDescent="0.15">
      <c r="A13" s="5"/>
    </row>
    <row r="14" spans="1:1" x14ac:dyDescent="0.15">
      <c r="A14" s="5"/>
    </row>
    <row r="78" s="64" customFormat="1" x14ac:dyDescent="0.15"/>
    <row r="79" s="64" customFormat="1" x14ac:dyDescent="0.15"/>
    <row r="80" s="64" customFormat="1" x14ac:dyDescent="0.15"/>
    <row r="81" s="64" customFormat="1" x14ac:dyDescent="0.15"/>
    <row r="82" s="64" customFormat="1" x14ac:dyDescent="0.15"/>
  </sheetData>
  <phoneticPr fontId="21" type="noConversion"/>
  <pageMargins left="0.74750000238418579" right="0.74750000238418579" top="0.98416668176651001" bottom="0.98416668176651001" header="0.51138889789581299" footer="0.51138889789581299"/>
  <pageSetup paperSize="9" scale="80" firstPageNumber="183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22"/>
  <sheetViews>
    <sheetView view="pageBreakPreview" zoomScaleNormal="100" zoomScaleSheetLayoutView="100" workbookViewId="0">
      <selection activeCell="A67" sqref="A67"/>
    </sheetView>
  </sheetViews>
  <sheetFormatPr defaultColWidth="8.88671875" defaultRowHeight="13.5" x14ac:dyDescent="0.15"/>
  <cols>
    <col min="1" max="1" width="76" customWidth="1"/>
    <col min="5" max="5" width="11.6640625" bestFit="1" customWidth="1"/>
  </cols>
  <sheetData>
    <row r="1" spans="1:1" ht="30" customHeight="1" x14ac:dyDescent="0.3">
      <c r="A1" s="38" t="s">
        <v>94</v>
      </c>
    </row>
    <row r="2" spans="1:1" ht="30" customHeight="1" x14ac:dyDescent="0.15">
      <c r="A2" s="39"/>
    </row>
    <row r="3" spans="1:1" ht="42.75" customHeight="1" x14ac:dyDescent="0.15">
      <c r="A3" s="40" t="s">
        <v>201</v>
      </c>
    </row>
    <row r="4" spans="1:1" ht="30" customHeight="1" x14ac:dyDescent="0.15">
      <c r="A4" s="40"/>
    </row>
    <row r="5" spans="1:1" ht="30" customHeight="1" x14ac:dyDescent="0.15">
      <c r="A5" s="40" t="s">
        <v>207</v>
      </c>
    </row>
    <row r="6" spans="1:1" ht="30" customHeight="1" x14ac:dyDescent="0.15">
      <c r="A6" s="40"/>
    </row>
    <row r="7" spans="1:1" ht="30" customHeight="1" x14ac:dyDescent="0.15">
      <c r="A7" s="40" t="s">
        <v>91</v>
      </c>
    </row>
    <row r="8" spans="1:1" ht="30" customHeight="1" x14ac:dyDescent="0.15">
      <c r="A8" s="40"/>
    </row>
    <row r="9" spans="1:1" ht="30" customHeight="1" x14ac:dyDescent="0.15">
      <c r="A9" s="40" t="s">
        <v>15</v>
      </c>
    </row>
    <row r="10" spans="1:1" ht="30" customHeight="1" x14ac:dyDescent="0.15">
      <c r="A10" s="40" t="s">
        <v>142</v>
      </c>
    </row>
    <row r="11" spans="1:1" ht="30" customHeight="1" x14ac:dyDescent="0.15">
      <c r="A11" s="40"/>
    </row>
    <row r="12" spans="1:1" ht="30" customHeight="1" x14ac:dyDescent="0.15">
      <c r="A12" s="40" t="s">
        <v>14</v>
      </c>
    </row>
    <row r="13" spans="1:1" ht="30" customHeight="1" x14ac:dyDescent="0.15">
      <c r="A13" s="40" t="s">
        <v>87</v>
      </c>
    </row>
    <row r="14" spans="1:1" ht="30" customHeight="1" x14ac:dyDescent="0.15">
      <c r="A14" s="40"/>
    </row>
    <row r="15" spans="1:1" ht="30" customHeight="1" x14ac:dyDescent="0.15">
      <c r="A15" s="40" t="s">
        <v>12</v>
      </c>
    </row>
    <row r="16" spans="1:1" ht="30" customHeight="1" x14ac:dyDescent="0.15">
      <c r="A16" s="40" t="s">
        <v>92</v>
      </c>
    </row>
    <row r="17" spans="1:1" ht="30" customHeight="1" x14ac:dyDescent="0.15">
      <c r="A17" s="40"/>
    </row>
    <row r="18" spans="1:1" ht="30" customHeight="1" x14ac:dyDescent="0.15">
      <c r="A18" s="40" t="s">
        <v>13</v>
      </c>
    </row>
    <row r="19" spans="1:1" ht="30" customHeight="1" x14ac:dyDescent="0.15">
      <c r="A19" s="39" t="s">
        <v>88</v>
      </c>
    </row>
    <row r="20" spans="1:1" ht="14.25" x14ac:dyDescent="0.15">
      <c r="A20" s="31"/>
    </row>
    <row r="21" spans="1:1" ht="14.25" x14ac:dyDescent="0.15">
      <c r="A21" s="32"/>
    </row>
    <row r="22" spans="1:1" ht="20.25" x14ac:dyDescent="0.25">
      <c r="A22" s="33"/>
    </row>
  </sheetData>
  <phoneticPr fontId="21" type="noConversion"/>
  <pageMargins left="1.1019444465637207" right="0.7086111307144165" top="0.74750000238418579" bottom="0.74750000238418579" header="0.31486111879348755" footer="0.31486111879348755"/>
  <pageSetup paperSize="9" firstPageNumber="183" orientation="portrait" useFirstPageNumber="1" r:id="rId1"/>
  <headerFooter>
    <oddFooter>&amp;R&amp;"맑은 고딕,Regular"참좋은재가노인돌봄센터(2022.09.06)</oddFooter>
  </headerFooter>
  <rowBreaks count="1" manualBreakCount="1">
    <brk id="19" max="104857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2"/>
  <sheetViews>
    <sheetView view="pageBreakPreview" zoomScaleNormal="100" zoomScaleSheetLayoutView="100" workbookViewId="0">
      <selection activeCell="A13" sqref="A13:E22"/>
    </sheetView>
  </sheetViews>
  <sheetFormatPr defaultColWidth="8.88671875" defaultRowHeight="13.5" x14ac:dyDescent="0.15"/>
  <cols>
    <col min="1" max="1" width="14.88671875" style="12" customWidth="1"/>
    <col min="2" max="2" width="15.88671875" style="12" customWidth="1"/>
    <col min="3" max="5" width="15.77734375" style="12" customWidth="1"/>
    <col min="6" max="6" width="6.109375" style="12" customWidth="1"/>
    <col min="7" max="7" width="13.44140625" style="12" customWidth="1"/>
  </cols>
  <sheetData>
    <row r="1" spans="1:7" ht="39" customHeight="1" x14ac:dyDescent="0.15">
      <c r="A1" s="241" t="s">
        <v>4</v>
      </c>
      <c r="B1" s="241"/>
      <c r="C1" s="241"/>
      <c r="D1" s="241"/>
      <c r="E1" s="241"/>
      <c r="F1" s="139"/>
      <c r="G1" s="139"/>
    </row>
    <row r="2" spans="1:7" ht="20.25" customHeight="1" x14ac:dyDescent="0.15">
      <c r="A2" s="6"/>
      <c r="B2" s="6"/>
      <c r="C2" s="6"/>
      <c r="D2" s="6"/>
      <c r="E2" s="30" t="s">
        <v>103</v>
      </c>
      <c r="F2" s="30"/>
      <c r="G2" s="30"/>
    </row>
    <row r="3" spans="1:7" ht="21" customHeight="1" x14ac:dyDescent="0.15">
      <c r="A3" s="242" t="s">
        <v>137</v>
      </c>
      <c r="B3" s="243"/>
      <c r="C3" s="244"/>
      <c r="D3" s="244"/>
      <c r="E3" s="245"/>
      <c r="F3" s="140"/>
      <c r="G3" s="140"/>
    </row>
    <row r="4" spans="1:7" ht="21" customHeight="1" x14ac:dyDescent="0.15">
      <c r="A4" s="14" t="s">
        <v>25</v>
      </c>
      <c r="B4" s="47" t="s">
        <v>20</v>
      </c>
      <c r="C4" s="49" t="s">
        <v>202</v>
      </c>
      <c r="D4" s="49" t="s">
        <v>126</v>
      </c>
      <c r="E4" s="48" t="s">
        <v>95</v>
      </c>
      <c r="F4" s="140"/>
      <c r="G4" s="140"/>
    </row>
    <row r="5" spans="1:7" ht="21" customHeight="1" x14ac:dyDescent="0.15">
      <c r="A5" s="246" t="s">
        <v>100</v>
      </c>
      <c r="B5" s="247"/>
      <c r="C5" s="15">
        <f>SUM(C6:C10)</f>
        <v>947034000</v>
      </c>
      <c r="D5" s="15">
        <f>SUM(D6:D10)</f>
        <v>980108000</v>
      </c>
      <c r="E5" s="27">
        <f>D5-C5</f>
        <v>33074000</v>
      </c>
      <c r="F5" s="141"/>
      <c r="G5" s="141"/>
    </row>
    <row r="6" spans="1:7" ht="21" customHeight="1" x14ac:dyDescent="0.15">
      <c r="A6" s="34" t="s">
        <v>158</v>
      </c>
      <c r="B6" s="16" t="s">
        <v>158</v>
      </c>
      <c r="C6" s="17">
        <f>세입예산!D6</f>
        <v>936420000</v>
      </c>
      <c r="D6" s="17">
        <f>세입예산!E6</f>
        <v>967770000</v>
      </c>
      <c r="E6" s="18">
        <f>D6-C6</f>
        <v>31350000</v>
      </c>
      <c r="F6" s="142"/>
      <c r="G6" s="142"/>
    </row>
    <row r="7" spans="1:7" ht="21" customHeight="1" x14ac:dyDescent="0.15">
      <c r="A7" s="19" t="s">
        <v>152</v>
      </c>
      <c r="B7" s="16" t="s">
        <v>152</v>
      </c>
      <c r="C7" s="17">
        <f>세입예산!D20</f>
        <v>3600000</v>
      </c>
      <c r="D7" s="17">
        <f>세입예산!E20</f>
        <v>5324000</v>
      </c>
      <c r="E7" s="18">
        <f t="shared" ref="E7:E10" si="0">D7-C7</f>
        <v>1724000</v>
      </c>
      <c r="F7" s="142"/>
      <c r="G7" s="142"/>
    </row>
    <row r="8" spans="1:7" ht="21" customHeight="1" x14ac:dyDescent="0.15">
      <c r="A8" s="19" t="s">
        <v>143</v>
      </c>
      <c r="B8" s="16" t="s">
        <v>143</v>
      </c>
      <c r="C8" s="22">
        <f>세입예산!D24</f>
        <v>0</v>
      </c>
      <c r="D8" s="22">
        <f>세입예산!E24</f>
        <v>0</v>
      </c>
      <c r="E8" s="18">
        <f t="shared" si="0"/>
        <v>0</v>
      </c>
      <c r="F8" s="142"/>
      <c r="G8" s="142"/>
    </row>
    <row r="9" spans="1:7" ht="21" customHeight="1" x14ac:dyDescent="0.15">
      <c r="A9" s="20" t="s">
        <v>76</v>
      </c>
      <c r="B9" s="21" t="s">
        <v>76</v>
      </c>
      <c r="C9" s="22">
        <f>세입예산!D27</f>
        <v>6498119</v>
      </c>
      <c r="D9" s="22">
        <f>세입예산!E27</f>
        <v>6498119</v>
      </c>
      <c r="E9" s="18">
        <f t="shared" si="0"/>
        <v>0</v>
      </c>
      <c r="F9" s="142"/>
      <c r="G9" s="142"/>
    </row>
    <row r="10" spans="1:7" ht="21" customHeight="1" x14ac:dyDescent="0.15">
      <c r="A10" s="23" t="s">
        <v>55</v>
      </c>
      <c r="B10" s="24" t="s">
        <v>78</v>
      </c>
      <c r="C10" s="25">
        <f>세입예산!D31</f>
        <v>515881</v>
      </c>
      <c r="D10" s="25">
        <f>세입예산!E31</f>
        <v>515881</v>
      </c>
      <c r="E10" s="26">
        <f t="shared" si="0"/>
        <v>0</v>
      </c>
      <c r="F10" s="142"/>
      <c r="G10" s="142"/>
    </row>
    <row r="11" spans="1:7" ht="21" customHeight="1" x14ac:dyDescent="0.15">
      <c r="A11" s="7"/>
      <c r="B11" s="7"/>
      <c r="C11" s="8"/>
      <c r="D11" s="9"/>
      <c r="E11" s="10"/>
      <c r="F11" s="10"/>
      <c r="G11" s="10"/>
    </row>
    <row r="12" spans="1:7" ht="21" customHeight="1" x14ac:dyDescent="0.15">
      <c r="A12" s="53"/>
      <c r="B12" s="53"/>
      <c r="C12" s="53"/>
      <c r="D12" s="53"/>
      <c r="E12" s="30" t="s">
        <v>103</v>
      </c>
      <c r="F12" s="30"/>
      <c r="G12" s="30"/>
    </row>
    <row r="13" spans="1:7" ht="21" customHeight="1" x14ac:dyDescent="0.15">
      <c r="A13" s="242" t="s">
        <v>138</v>
      </c>
      <c r="B13" s="243"/>
      <c r="C13" s="244"/>
      <c r="D13" s="244"/>
      <c r="E13" s="245"/>
      <c r="F13" s="140"/>
      <c r="G13" s="140"/>
    </row>
    <row r="14" spans="1:7" ht="21" customHeight="1" x14ac:dyDescent="0.15">
      <c r="A14" s="14" t="s">
        <v>25</v>
      </c>
      <c r="B14" s="47" t="s">
        <v>20</v>
      </c>
      <c r="C14" s="41" t="s">
        <v>127</v>
      </c>
      <c r="D14" s="49" t="s">
        <v>126</v>
      </c>
      <c r="E14" s="48" t="s">
        <v>95</v>
      </c>
      <c r="F14" s="140"/>
      <c r="G14" s="140"/>
    </row>
    <row r="15" spans="1:7" ht="21" customHeight="1" x14ac:dyDescent="0.15">
      <c r="A15" s="246" t="s">
        <v>96</v>
      </c>
      <c r="B15" s="247"/>
      <c r="C15" s="15">
        <f>SUM(C16:C22)</f>
        <v>947034000</v>
      </c>
      <c r="D15" s="15">
        <f>SUM(D16:D22)</f>
        <v>980107999.79999995</v>
      </c>
      <c r="E15" s="27">
        <f t="shared" ref="E15:E22" si="1">D15-C15</f>
        <v>33073999.799999952</v>
      </c>
      <c r="F15" s="141"/>
      <c r="G15" s="146"/>
    </row>
    <row r="16" spans="1:7" ht="21" customHeight="1" x14ac:dyDescent="0.15">
      <c r="A16" s="248" t="s">
        <v>28</v>
      </c>
      <c r="B16" s="28" t="s">
        <v>17</v>
      </c>
      <c r="C16" s="29">
        <f>세출예산!D7</f>
        <v>870793080</v>
      </c>
      <c r="D16" s="29">
        <f>세출예산!E7</f>
        <v>867868559.79999995</v>
      </c>
      <c r="E16" s="46">
        <f t="shared" si="1"/>
        <v>-2924520.2000000477</v>
      </c>
      <c r="F16" s="143"/>
      <c r="G16" s="143"/>
    </row>
    <row r="17" spans="1:7" ht="21" customHeight="1" x14ac:dyDescent="0.15">
      <c r="A17" s="248"/>
      <c r="B17" s="28" t="s">
        <v>147</v>
      </c>
      <c r="C17" s="29">
        <f>세출예산!D26</f>
        <v>1320000</v>
      </c>
      <c r="D17" s="29">
        <f>세출예산!E26</f>
        <v>1600000</v>
      </c>
      <c r="E17" s="46">
        <f t="shared" si="1"/>
        <v>280000</v>
      </c>
      <c r="F17" s="143"/>
      <c r="G17" s="143"/>
    </row>
    <row r="18" spans="1:7" ht="21" customHeight="1" x14ac:dyDescent="0.15">
      <c r="A18" s="248"/>
      <c r="B18" s="21" t="s">
        <v>105</v>
      </c>
      <c r="C18" s="29">
        <f>세출예산!D35</f>
        <v>15101000</v>
      </c>
      <c r="D18" s="29">
        <f>세출예산!E35</f>
        <v>18897460</v>
      </c>
      <c r="E18" s="46">
        <f t="shared" si="1"/>
        <v>3796460</v>
      </c>
      <c r="F18" s="143"/>
      <c r="G18" s="143"/>
    </row>
    <row r="19" spans="1:7" ht="21" customHeight="1" x14ac:dyDescent="0.15">
      <c r="A19" s="19" t="s">
        <v>141</v>
      </c>
      <c r="B19" s="28" t="s">
        <v>30</v>
      </c>
      <c r="C19" s="29">
        <f>세출예산!D63</f>
        <v>0</v>
      </c>
      <c r="D19" s="35">
        <f>세출예산!E63</f>
        <v>0</v>
      </c>
      <c r="E19" s="46">
        <f t="shared" si="1"/>
        <v>0</v>
      </c>
      <c r="F19" s="143"/>
      <c r="G19" s="143"/>
    </row>
    <row r="20" spans="1:7" ht="21" customHeight="1" x14ac:dyDescent="0.15">
      <c r="A20" s="19" t="s">
        <v>42</v>
      </c>
      <c r="B20" s="16" t="s">
        <v>162</v>
      </c>
      <c r="C20" s="35">
        <f>세출예산!D67</f>
        <v>56680000</v>
      </c>
      <c r="D20" s="29">
        <f>세출예산!E67</f>
        <v>88602800</v>
      </c>
      <c r="E20" s="46">
        <f t="shared" si="1"/>
        <v>31922800</v>
      </c>
      <c r="F20" s="143"/>
      <c r="G20" s="143"/>
    </row>
    <row r="21" spans="1:7" ht="21" customHeight="1" x14ac:dyDescent="0.15">
      <c r="A21" s="19" t="s">
        <v>40</v>
      </c>
      <c r="B21" s="52" t="s">
        <v>40</v>
      </c>
      <c r="C21" s="45">
        <f>세출예산!D103</f>
        <v>400000</v>
      </c>
      <c r="D21" s="45">
        <f>세출예산!E103</f>
        <v>400000</v>
      </c>
      <c r="E21" s="46">
        <f t="shared" si="1"/>
        <v>0</v>
      </c>
      <c r="F21" s="143"/>
      <c r="G21" s="143"/>
    </row>
    <row r="22" spans="1:7" ht="21" customHeight="1" x14ac:dyDescent="0.15">
      <c r="A22" s="50" t="s">
        <v>106</v>
      </c>
      <c r="B22" s="51" t="s">
        <v>106</v>
      </c>
      <c r="C22" s="25">
        <f>세출예산!D106</f>
        <v>2739920</v>
      </c>
      <c r="D22" s="25">
        <f>세출예산!E106</f>
        <v>2739180</v>
      </c>
      <c r="E22" s="54">
        <f t="shared" si="1"/>
        <v>-740</v>
      </c>
      <c r="F22" s="143"/>
      <c r="G22" s="143"/>
    </row>
  </sheetData>
  <mergeCells count="6">
    <mergeCell ref="A1:E1"/>
    <mergeCell ref="A3:E3"/>
    <mergeCell ref="A5:B5"/>
    <mergeCell ref="A13:E13"/>
    <mergeCell ref="A16:A18"/>
    <mergeCell ref="A15:B15"/>
  </mergeCells>
  <phoneticPr fontId="21" type="noConversion"/>
  <pageMargins left="0.78694444894790649" right="0.74750000238418579" top="0.98416668176651001" bottom="0.98416668176651001" header="0.51138889789581299" footer="0.51138889789581299"/>
  <pageSetup paperSize="9" scale="95" firstPageNumber="185" orientation="portrait" useFirstPageNumber="1" r:id="rId1"/>
  <headerFooter>
    <oddFooter>&amp;R&amp;"굴림,Regular"&amp;9참좋은재가노인돌봄센터(2022.09.06)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  <pageSetUpPr fitToPage="1"/>
  </sheetPr>
  <dimension ref="A1:Q43"/>
  <sheetViews>
    <sheetView showGridLines="0" view="pageBreakPreview" zoomScale="115" zoomScaleNormal="100" zoomScaleSheetLayoutView="115" workbookViewId="0">
      <pane ySplit="4" topLeftCell="A14" activePane="bottomLeft" state="frozen"/>
      <selection pane="bottomLeft" activeCell="A29" sqref="A29:Q34"/>
    </sheetView>
  </sheetViews>
  <sheetFormatPr defaultColWidth="8.88671875" defaultRowHeight="13.5" x14ac:dyDescent="0.15"/>
  <cols>
    <col min="1" max="1" width="8.33203125" customWidth="1"/>
    <col min="2" max="2" width="9" customWidth="1"/>
    <col min="3" max="3" width="13.44140625" customWidth="1"/>
    <col min="4" max="4" width="11.77734375" customWidth="1"/>
    <col min="5" max="5" width="12.21875" customWidth="1"/>
    <col min="6" max="6" width="10.6640625" customWidth="1"/>
    <col min="7" max="7" width="7.6640625" style="55" customWidth="1"/>
    <col min="8" max="8" width="21.109375" customWidth="1"/>
    <col min="9" max="9" width="9.33203125" customWidth="1"/>
    <col min="10" max="10" width="2.77734375" customWidth="1"/>
    <col min="11" max="11" width="2.21875" customWidth="1"/>
    <col min="12" max="12" width="3.21875" customWidth="1"/>
    <col min="13" max="16" width="2.77734375" customWidth="1"/>
    <col min="17" max="17" width="11.88671875" customWidth="1"/>
  </cols>
  <sheetData>
    <row r="1" spans="1:17" ht="20.100000000000001" customHeight="1" x14ac:dyDescent="0.15">
      <c r="A1" s="257" t="s">
        <v>11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114"/>
    </row>
    <row r="2" spans="1:17" ht="13.5" customHeight="1" x14ac:dyDescent="0.15">
      <c r="A2" s="264" t="s">
        <v>136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6"/>
    </row>
    <row r="3" spans="1:17" ht="20.100000000000001" customHeight="1" x14ac:dyDescent="0.15">
      <c r="A3" s="337" t="s">
        <v>33</v>
      </c>
      <c r="B3" s="259"/>
      <c r="C3" s="243"/>
      <c r="D3" s="260" t="s">
        <v>192</v>
      </c>
      <c r="E3" s="260" t="s">
        <v>193</v>
      </c>
      <c r="F3" s="261" t="s">
        <v>95</v>
      </c>
      <c r="G3" s="261"/>
      <c r="H3" s="262" t="s">
        <v>157</v>
      </c>
      <c r="I3" s="263"/>
      <c r="J3" s="263"/>
      <c r="K3" s="263"/>
      <c r="L3" s="263"/>
      <c r="M3" s="263"/>
      <c r="N3" s="263"/>
      <c r="O3" s="263"/>
      <c r="P3" s="263"/>
      <c r="Q3" s="338"/>
    </row>
    <row r="4" spans="1:17" ht="20.100000000000001" customHeight="1" x14ac:dyDescent="0.15">
      <c r="A4" s="477" t="s">
        <v>32</v>
      </c>
      <c r="B4" s="478" t="s">
        <v>23</v>
      </c>
      <c r="C4" s="478" t="s">
        <v>37</v>
      </c>
      <c r="D4" s="479"/>
      <c r="E4" s="479"/>
      <c r="F4" s="478" t="s">
        <v>27</v>
      </c>
      <c r="G4" s="480" t="s">
        <v>26</v>
      </c>
      <c r="H4" s="481"/>
      <c r="I4" s="482"/>
      <c r="J4" s="482"/>
      <c r="K4" s="482"/>
      <c r="L4" s="482"/>
      <c r="M4" s="482"/>
      <c r="N4" s="482"/>
      <c r="O4" s="482"/>
      <c r="P4" s="482"/>
      <c r="Q4" s="483"/>
    </row>
    <row r="5" spans="1:17" ht="20.100000000000001" customHeight="1" x14ac:dyDescent="0.15">
      <c r="A5" s="337" t="s">
        <v>16</v>
      </c>
      <c r="B5" s="259"/>
      <c r="C5" s="243"/>
      <c r="D5" s="484">
        <f>SUM(D6,D20,D24,D27,D31)</f>
        <v>947034000</v>
      </c>
      <c r="E5" s="484">
        <f>SUM(E6,E20,E24,E27,E31)</f>
        <v>980108000</v>
      </c>
      <c r="F5" s="484">
        <f>E5-D5</f>
        <v>33074000</v>
      </c>
      <c r="G5" s="485">
        <f>E5/D5*100</f>
        <v>103.49237725361498</v>
      </c>
      <c r="H5" s="486"/>
      <c r="I5" s="487"/>
      <c r="J5" s="487"/>
      <c r="K5" s="487"/>
      <c r="L5" s="487"/>
      <c r="M5" s="487"/>
      <c r="N5" s="487"/>
      <c r="O5" s="487"/>
      <c r="P5" s="488"/>
      <c r="Q5" s="489"/>
    </row>
    <row r="6" spans="1:17" ht="20.100000000000001" customHeight="1" x14ac:dyDescent="0.15">
      <c r="A6" s="340" t="s">
        <v>158</v>
      </c>
      <c r="B6" s="250"/>
      <c r="C6" s="251"/>
      <c r="D6" s="157">
        <f>D7</f>
        <v>936420000</v>
      </c>
      <c r="E6" s="157">
        <f>E7</f>
        <v>967770000</v>
      </c>
      <c r="F6" s="157">
        <f>E6-D6</f>
        <v>31350000</v>
      </c>
      <c r="G6" s="158">
        <f>E6/D6*100</f>
        <v>103.34785673095406</v>
      </c>
      <c r="H6" s="159"/>
      <c r="I6" s="42" t="s">
        <v>49</v>
      </c>
      <c r="J6" s="42"/>
      <c r="K6" s="42"/>
      <c r="L6" s="42"/>
      <c r="M6" s="42"/>
      <c r="N6" s="42"/>
      <c r="O6" s="42"/>
      <c r="P6" s="160"/>
      <c r="Q6" s="341"/>
    </row>
    <row r="7" spans="1:17" ht="20.100000000000001" customHeight="1" x14ac:dyDescent="0.15">
      <c r="A7" s="342"/>
      <c r="B7" s="252" t="s">
        <v>158</v>
      </c>
      <c r="C7" s="253"/>
      <c r="D7" s="161">
        <f>D8+D17</f>
        <v>936420000</v>
      </c>
      <c r="E7" s="161">
        <f>E8+E17</f>
        <v>967770000</v>
      </c>
      <c r="F7" s="161">
        <f>E7-D7</f>
        <v>31350000</v>
      </c>
      <c r="G7" s="162">
        <f>E7/D7*100</f>
        <v>103.34785673095406</v>
      </c>
      <c r="H7" s="159"/>
      <c r="I7" s="42"/>
      <c r="J7" s="42"/>
      <c r="K7" s="42"/>
      <c r="L7" s="42"/>
      <c r="M7" s="42"/>
      <c r="N7" s="42"/>
      <c r="O7" s="42"/>
      <c r="P7" s="160"/>
      <c r="Q7" s="341"/>
    </row>
    <row r="8" spans="1:17" ht="18.75" customHeight="1" x14ac:dyDescent="0.15">
      <c r="A8" s="342"/>
      <c r="B8" s="255"/>
      <c r="C8" s="163" t="s">
        <v>171</v>
      </c>
      <c r="D8" s="45">
        <v>936420000</v>
      </c>
      <c r="E8" s="164">
        <f>Q8</f>
        <v>967770000</v>
      </c>
      <c r="F8" s="165">
        <f>E8-D8</f>
        <v>31350000</v>
      </c>
      <c r="G8" s="166">
        <f>E8/D8*100</f>
        <v>103.34785673095406</v>
      </c>
      <c r="H8" s="167" t="s">
        <v>171</v>
      </c>
      <c r="I8" s="168"/>
      <c r="J8" s="168"/>
      <c r="K8" s="168"/>
      <c r="L8" s="168"/>
      <c r="M8" s="168"/>
      <c r="N8" s="168"/>
      <c r="O8" s="168"/>
      <c r="P8" s="169"/>
      <c r="Q8" s="343">
        <f>SUM(Q9:Q16)</f>
        <v>967770000</v>
      </c>
    </row>
    <row r="9" spans="1:17" ht="20.100000000000001" customHeight="1" x14ac:dyDescent="0.15">
      <c r="A9" s="342"/>
      <c r="B9" s="255"/>
      <c r="C9" s="170"/>
      <c r="D9" s="171"/>
      <c r="E9" s="344"/>
      <c r="F9" s="172"/>
      <c r="G9" s="173"/>
      <c r="H9" s="174" t="s">
        <v>173</v>
      </c>
      <c r="I9" s="345">
        <v>872400000</v>
      </c>
      <c r="J9" s="345" t="s">
        <v>52</v>
      </c>
      <c r="K9" s="345"/>
      <c r="L9" s="345"/>
      <c r="M9" s="345"/>
      <c r="N9" s="345"/>
      <c r="O9" s="345"/>
      <c r="P9" s="346"/>
      <c r="Q9" s="347">
        <f>I9</f>
        <v>872400000</v>
      </c>
    </row>
    <row r="10" spans="1:17" ht="20.100000000000001" customHeight="1" x14ac:dyDescent="0.15">
      <c r="A10" s="342"/>
      <c r="B10" s="255"/>
      <c r="C10" s="170"/>
      <c r="D10" s="171"/>
      <c r="E10" s="344"/>
      <c r="F10" s="172"/>
      <c r="G10" s="173"/>
      <c r="H10" s="174" t="s">
        <v>163</v>
      </c>
      <c r="I10" s="345"/>
      <c r="J10" s="345"/>
      <c r="K10" s="345"/>
      <c r="L10" s="345"/>
      <c r="M10" s="345"/>
      <c r="N10" s="345"/>
      <c r="O10" s="345"/>
      <c r="P10" s="346"/>
      <c r="Q10" s="347"/>
    </row>
    <row r="11" spans="1:17" ht="20.100000000000001" customHeight="1" x14ac:dyDescent="0.15">
      <c r="A11" s="342"/>
      <c r="B11" s="255"/>
      <c r="C11" s="170"/>
      <c r="D11" s="171"/>
      <c r="E11" s="344"/>
      <c r="F11" s="172"/>
      <c r="G11" s="173"/>
      <c r="H11" s="174" t="s">
        <v>177</v>
      </c>
      <c r="I11" s="345">
        <v>6000</v>
      </c>
      <c r="J11" s="345" t="s">
        <v>52</v>
      </c>
      <c r="K11" s="345" t="s">
        <v>43</v>
      </c>
      <c r="L11" s="345">
        <v>720</v>
      </c>
      <c r="M11" s="345" t="s">
        <v>34</v>
      </c>
      <c r="N11" s="345" t="s">
        <v>43</v>
      </c>
      <c r="O11" s="345">
        <v>12</v>
      </c>
      <c r="P11" s="346" t="s">
        <v>39</v>
      </c>
      <c r="Q11" s="347">
        <f>I11*L11*O11</f>
        <v>51840000</v>
      </c>
    </row>
    <row r="12" spans="1:17" ht="20.100000000000001" customHeight="1" x14ac:dyDescent="0.15">
      <c r="A12" s="342"/>
      <c r="B12" s="255"/>
      <c r="C12" s="170"/>
      <c r="D12" s="171"/>
      <c r="E12" s="344"/>
      <c r="F12" s="172"/>
      <c r="G12" s="173"/>
      <c r="H12" s="174" t="s">
        <v>66</v>
      </c>
      <c r="I12" s="345">
        <v>6500000</v>
      </c>
      <c r="J12" s="345" t="s">
        <v>52</v>
      </c>
      <c r="K12" s="345" t="s">
        <v>43</v>
      </c>
      <c r="L12" s="345"/>
      <c r="M12" s="345"/>
      <c r="N12" s="345"/>
      <c r="O12" s="345">
        <v>2</v>
      </c>
      <c r="P12" s="346" t="s">
        <v>19</v>
      </c>
      <c r="Q12" s="347">
        <f>I12*O12</f>
        <v>13000000</v>
      </c>
    </row>
    <row r="13" spans="1:17" ht="20.100000000000001" customHeight="1" x14ac:dyDescent="0.15">
      <c r="A13" s="342"/>
      <c r="B13" s="255"/>
      <c r="C13" s="170"/>
      <c r="D13" s="171"/>
      <c r="E13" s="344"/>
      <c r="F13" s="172"/>
      <c r="G13" s="173"/>
      <c r="H13" s="174" t="s">
        <v>68</v>
      </c>
      <c r="I13" s="345">
        <v>20000</v>
      </c>
      <c r="J13" s="345" t="s">
        <v>52</v>
      </c>
      <c r="K13" s="345" t="s">
        <v>43</v>
      </c>
      <c r="L13" s="345">
        <v>3</v>
      </c>
      <c r="M13" s="345" t="s">
        <v>34</v>
      </c>
      <c r="N13" s="345" t="s">
        <v>43</v>
      </c>
      <c r="O13" s="345">
        <v>3</v>
      </c>
      <c r="P13" s="346" t="s">
        <v>19</v>
      </c>
      <c r="Q13" s="347">
        <f>I13*L13*O13</f>
        <v>180000</v>
      </c>
    </row>
    <row r="14" spans="1:17" ht="20.100000000000001" customHeight="1" x14ac:dyDescent="0.15">
      <c r="A14" s="342"/>
      <c r="B14" s="255"/>
      <c r="C14" s="170"/>
      <c r="D14" s="171"/>
      <c r="E14" s="344"/>
      <c r="F14" s="172"/>
      <c r="G14" s="173"/>
      <c r="H14" s="174" t="s">
        <v>70</v>
      </c>
      <c r="I14" s="345">
        <v>20000</v>
      </c>
      <c r="J14" s="345" t="s">
        <v>52</v>
      </c>
      <c r="K14" s="345" t="s">
        <v>43</v>
      </c>
      <c r="L14" s="345">
        <v>45</v>
      </c>
      <c r="M14" s="345" t="s">
        <v>34</v>
      </c>
      <c r="N14" s="345" t="s">
        <v>43</v>
      </c>
      <c r="O14" s="345">
        <v>9</v>
      </c>
      <c r="P14" s="346" t="s">
        <v>19</v>
      </c>
      <c r="Q14" s="347">
        <f>I14*L14*O14</f>
        <v>8100000</v>
      </c>
    </row>
    <row r="15" spans="1:17" ht="20.100000000000001" customHeight="1" x14ac:dyDescent="0.15">
      <c r="A15" s="342"/>
      <c r="B15" s="255"/>
      <c r="C15" s="170"/>
      <c r="D15" s="171"/>
      <c r="E15" s="344"/>
      <c r="F15" s="172"/>
      <c r="G15" s="173"/>
      <c r="H15" s="174" t="s">
        <v>124</v>
      </c>
      <c r="I15" s="345"/>
      <c r="J15" s="345" t="s">
        <v>52</v>
      </c>
      <c r="K15" s="345" t="s">
        <v>43</v>
      </c>
      <c r="L15" s="345"/>
      <c r="M15" s="345" t="s">
        <v>34</v>
      </c>
      <c r="N15" s="345" t="s">
        <v>43</v>
      </c>
      <c r="O15" s="345">
        <v>1</v>
      </c>
      <c r="P15" s="346" t="s">
        <v>19</v>
      </c>
      <c r="Q15" s="347">
        <v>20000000</v>
      </c>
    </row>
    <row r="16" spans="1:17" ht="20.100000000000001" customHeight="1" x14ac:dyDescent="0.15">
      <c r="A16" s="342"/>
      <c r="B16" s="255"/>
      <c r="C16" s="170"/>
      <c r="D16" s="171"/>
      <c r="E16" s="344"/>
      <c r="F16" s="172"/>
      <c r="G16" s="173"/>
      <c r="H16" s="174" t="s">
        <v>125</v>
      </c>
      <c r="I16" s="345">
        <v>50000</v>
      </c>
      <c r="J16" s="345" t="s">
        <v>52</v>
      </c>
      <c r="K16" s="345" t="s">
        <v>43</v>
      </c>
      <c r="L16" s="345">
        <v>45</v>
      </c>
      <c r="M16" s="345" t="s">
        <v>34</v>
      </c>
      <c r="N16" s="345" t="s">
        <v>43</v>
      </c>
      <c r="O16" s="345">
        <v>1</v>
      </c>
      <c r="P16" s="346" t="s">
        <v>19</v>
      </c>
      <c r="Q16" s="347">
        <f>I16*L16*O16</f>
        <v>2250000</v>
      </c>
    </row>
    <row r="17" spans="1:17" ht="20.100000000000001" customHeight="1" x14ac:dyDescent="0.15">
      <c r="A17" s="342"/>
      <c r="B17" s="255"/>
      <c r="C17" s="163" t="s">
        <v>178</v>
      </c>
      <c r="D17" s="45">
        <v>0</v>
      </c>
      <c r="E17" s="164">
        <f>Q17</f>
        <v>0</v>
      </c>
      <c r="F17" s="165">
        <f>E17-D17</f>
        <v>0</v>
      </c>
      <c r="G17" s="166">
        <v>0</v>
      </c>
      <c r="H17" s="167" t="s">
        <v>178</v>
      </c>
      <c r="I17" s="168"/>
      <c r="J17" s="168"/>
      <c r="K17" s="168"/>
      <c r="L17" s="168"/>
      <c r="M17" s="168"/>
      <c r="N17" s="168"/>
      <c r="O17" s="168"/>
      <c r="P17" s="169"/>
      <c r="Q17" s="343">
        <f>Q18+Q19</f>
        <v>0</v>
      </c>
    </row>
    <row r="18" spans="1:17" ht="20.100000000000001" customHeight="1" x14ac:dyDescent="0.15">
      <c r="A18" s="342"/>
      <c r="B18" s="255"/>
      <c r="C18" s="170"/>
      <c r="D18" s="171"/>
      <c r="E18" s="344"/>
      <c r="F18" s="172"/>
      <c r="G18" s="173"/>
      <c r="H18" s="174" t="s">
        <v>109</v>
      </c>
      <c r="I18" s="345">
        <f>I8</f>
        <v>0</v>
      </c>
      <c r="J18" s="345" t="s">
        <v>52</v>
      </c>
      <c r="K18" s="345"/>
      <c r="L18" s="345"/>
      <c r="M18" s="345"/>
      <c r="N18" s="345" t="s">
        <v>43</v>
      </c>
      <c r="O18" s="345">
        <v>0</v>
      </c>
      <c r="P18" s="346" t="s">
        <v>19</v>
      </c>
      <c r="Q18" s="347">
        <f>I18*O18</f>
        <v>0</v>
      </c>
    </row>
    <row r="19" spans="1:17" ht="20.100000000000001" customHeight="1" x14ac:dyDescent="0.15">
      <c r="A19" s="348"/>
      <c r="B19" s="175"/>
      <c r="C19" s="176"/>
      <c r="D19" s="29"/>
      <c r="E19" s="177"/>
      <c r="F19" s="178"/>
      <c r="G19" s="179"/>
      <c r="H19" s="180" t="s">
        <v>113</v>
      </c>
      <c r="I19" s="44">
        <v>0</v>
      </c>
      <c r="J19" s="345" t="s">
        <v>52</v>
      </c>
      <c r="K19" s="345"/>
      <c r="L19" s="345"/>
      <c r="M19" s="345"/>
      <c r="N19" s="44" t="s">
        <v>43</v>
      </c>
      <c r="O19" s="44">
        <v>0</v>
      </c>
      <c r="P19" s="156" t="s">
        <v>19</v>
      </c>
      <c r="Q19" s="349">
        <f>I19*O19</f>
        <v>0</v>
      </c>
    </row>
    <row r="20" spans="1:17" ht="20.100000000000001" customHeight="1" x14ac:dyDescent="0.15">
      <c r="A20" s="268" t="s">
        <v>152</v>
      </c>
      <c r="B20" s="267"/>
      <c r="C20" s="267"/>
      <c r="D20" s="181">
        <f>D21</f>
        <v>3600000</v>
      </c>
      <c r="E20" s="182">
        <f>E21</f>
        <v>5324000</v>
      </c>
      <c r="F20" s="157">
        <f>E20-D20</f>
        <v>1724000</v>
      </c>
      <c r="G20" s="158">
        <f t="shared" ref="G20:G23" si="0">E20/D20*100</f>
        <v>147.88888888888889</v>
      </c>
      <c r="H20" s="180"/>
      <c r="I20" s="44"/>
      <c r="J20" s="42"/>
      <c r="K20" s="42"/>
      <c r="L20" s="42"/>
      <c r="M20" s="42"/>
      <c r="N20" s="42"/>
      <c r="O20" s="44"/>
      <c r="P20" s="156"/>
      <c r="Q20" s="341"/>
    </row>
    <row r="21" spans="1:17" ht="20.100000000000001" customHeight="1" x14ac:dyDescent="0.15">
      <c r="A21" s="350"/>
      <c r="B21" s="249" t="s">
        <v>152</v>
      </c>
      <c r="C21" s="253"/>
      <c r="D21" s="29">
        <f>D22+D23</f>
        <v>3600000</v>
      </c>
      <c r="E21" s="29">
        <f>E22+E23</f>
        <v>5324000</v>
      </c>
      <c r="F21" s="161">
        <f>E21-D21</f>
        <v>1724000</v>
      </c>
      <c r="G21" s="162">
        <f t="shared" si="0"/>
        <v>147.88888888888889</v>
      </c>
      <c r="H21" s="180"/>
      <c r="I21" s="44"/>
      <c r="J21" s="42"/>
      <c r="K21" s="42"/>
      <c r="L21" s="42"/>
      <c r="M21" s="42"/>
      <c r="N21" s="42"/>
      <c r="O21" s="44"/>
      <c r="P21" s="156"/>
      <c r="Q21" s="341"/>
    </row>
    <row r="22" spans="1:17" ht="20.100000000000001" customHeight="1" x14ac:dyDescent="0.15">
      <c r="A22" s="351"/>
      <c r="B22" s="184"/>
      <c r="C22" s="185" t="s">
        <v>154</v>
      </c>
      <c r="D22" s="35">
        <v>0</v>
      </c>
      <c r="E22" s="35">
        <f>Q22</f>
        <v>1724000</v>
      </c>
      <c r="F22" s="161">
        <f>E22-D22</f>
        <v>1724000</v>
      </c>
      <c r="G22" s="162">
        <v>0</v>
      </c>
      <c r="H22" s="159" t="s">
        <v>154</v>
      </c>
      <c r="I22" s="42">
        <v>1724000</v>
      </c>
      <c r="J22" s="42" t="s">
        <v>52</v>
      </c>
      <c r="K22" s="42"/>
      <c r="L22" s="42"/>
      <c r="M22" s="42"/>
      <c r="N22" s="42"/>
      <c r="O22" s="42">
        <v>1</v>
      </c>
      <c r="P22" s="160" t="s">
        <v>19</v>
      </c>
      <c r="Q22" s="352">
        <f>I22*O22</f>
        <v>1724000</v>
      </c>
    </row>
    <row r="23" spans="1:17" ht="20.100000000000001" customHeight="1" x14ac:dyDescent="0.15">
      <c r="A23" s="353"/>
      <c r="B23" s="186"/>
      <c r="C23" s="183" t="s">
        <v>155</v>
      </c>
      <c r="D23" s="171">
        <v>3600000</v>
      </c>
      <c r="E23" s="171">
        <f>Q23</f>
        <v>3600000</v>
      </c>
      <c r="F23" s="172">
        <f>E23-D23</f>
        <v>0</v>
      </c>
      <c r="G23" s="187">
        <f t="shared" si="0"/>
        <v>100</v>
      </c>
      <c r="H23" s="174" t="s">
        <v>155</v>
      </c>
      <c r="I23" s="345">
        <v>300000</v>
      </c>
      <c r="J23" s="345" t="s">
        <v>52</v>
      </c>
      <c r="K23" s="345"/>
      <c r="L23" s="345"/>
      <c r="M23" s="345"/>
      <c r="N23" s="345"/>
      <c r="O23" s="345">
        <v>12</v>
      </c>
      <c r="P23" s="345" t="s">
        <v>19</v>
      </c>
      <c r="Q23" s="352">
        <f>I23*O23</f>
        <v>3600000</v>
      </c>
    </row>
    <row r="24" spans="1:17" ht="20.100000000000001" customHeight="1" x14ac:dyDescent="0.15">
      <c r="A24" s="268" t="s">
        <v>18</v>
      </c>
      <c r="B24" s="268"/>
      <c r="C24" s="268"/>
      <c r="D24" s="182">
        <f>D25</f>
        <v>0</v>
      </c>
      <c r="E24" s="182">
        <f>E25</f>
        <v>0</v>
      </c>
      <c r="F24" s="157">
        <f>F25</f>
        <v>0</v>
      </c>
      <c r="G24" s="158">
        <v>0</v>
      </c>
      <c r="H24" s="159"/>
      <c r="I24" s="42"/>
      <c r="J24" s="42"/>
      <c r="K24" s="42"/>
      <c r="L24" s="42"/>
      <c r="M24" s="42"/>
      <c r="N24" s="42"/>
      <c r="O24" s="42"/>
      <c r="P24" s="160"/>
      <c r="Q24" s="341"/>
    </row>
    <row r="25" spans="1:17" ht="20.100000000000001" customHeight="1" x14ac:dyDescent="0.15">
      <c r="A25" s="34"/>
      <c r="B25" s="269" t="s">
        <v>18</v>
      </c>
      <c r="C25" s="253"/>
      <c r="D25" s="35">
        <v>0</v>
      </c>
      <c r="E25" s="35">
        <f>E26</f>
        <v>0</v>
      </c>
      <c r="F25" s="161">
        <f>E25-D25</f>
        <v>0</v>
      </c>
      <c r="G25" s="162">
        <v>0</v>
      </c>
      <c r="H25" s="159"/>
      <c r="I25" s="42"/>
      <c r="J25" s="42"/>
      <c r="K25" s="42"/>
      <c r="L25" s="42"/>
      <c r="M25" s="42"/>
      <c r="N25" s="42"/>
      <c r="O25" s="42"/>
      <c r="P25" s="160"/>
      <c r="Q25" s="341"/>
    </row>
    <row r="26" spans="1:17" ht="20.100000000000001" customHeight="1" x14ac:dyDescent="0.15">
      <c r="A26" s="354"/>
      <c r="B26" s="188"/>
      <c r="C26" s="176" t="s">
        <v>118</v>
      </c>
      <c r="D26" s="29">
        <v>0</v>
      </c>
      <c r="E26" s="29">
        <f>Q26</f>
        <v>0</v>
      </c>
      <c r="F26" s="172">
        <f t="shared" ref="F26:F34" si="1">E26-D26</f>
        <v>0</v>
      </c>
      <c r="G26" s="187">
        <v>0</v>
      </c>
      <c r="H26" s="180" t="s">
        <v>110</v>
      </c>
      <c r="I26" s="44">
        <v>0</v>
      </c>
      <c r="J26" s="44" t="s">
        <v>52</v>
      </c>
      <c r="K26" s="44"/>
      <c r="L26" s="44"/>
      <c r="M26" s="44"/>
      <c r="N26" s="44"/>
      <c r="O26" s="44">
        <v>0</v>
      </c>
      <c r="P26" s="44" t="s">
        <v>19</v>
      </c>
      <c r="Q26" s="355">
        <f>I26*O26</f>
        <v>0</v>
      </c>
    </row>
    <row r="27" spans="1:17" ht="20.100000000000001" customHeight="1" x14ac:dyDescent="0.15">
      <c r="A27" s="340" t="s">
        <v>31</v>
      </c>
      <c r="B27" s="250"/>
      <c r="C27" s="251"/>
      <c r="D27" s="182">
        <f>D28</f>
        <v>6498119</v>
      </c>
      <c r="E27" s="182">
        <f>E28</f>
        <v>6498119</v>
      </c>
      <c r="F27" s="157">
        <f t="shared" si="1"/>
        <v>0</v>
      </c>
      <c r="G27" s="158">
        <v>0</v>
      </c>
      <c r="H27" s="159"/>
      <c r="I27" s="42"/>
      <c r="J27" s="42"/>
      <c r="K27" s="42"/>
      <c r="L27" s="42"/>
      <c r="M27" s="42"/>
      <c r="N27" s="42"/>
      <c r="O27" s="42"/>
      <c r="P27" s="160"/>
      <c r="Q27" s="356"/>
    </row>
    <row r="28" spans="1:17" ht="20.100000000000001" customHeight="1" x14ac:dyDescent="0.15">
      <c r="A28" s="357"/>
      <c r="B28" s="358" t="s">
        <v>31</v>
      </c>
      <c r="C28" s="359"/>
      <c r="D28" s="25">
        <f>SUM(D29,D30)</f>
        <v>6498119</v>
      </c>
      <c r="E28" s="25">
        <f>SUM(E29,E30)</f>
        <v>6498119</v>
      </c>
      <c r="F28" s="360">
        <f t="shared" si="1"/>
        <v>0</v>
      </c>
      <c r="G28" s="361">
        <v>0</v>
      </c>
      <c r="H28" s="362"/>
      <c r="I28" s="363"/>
      <c r="J28" s="363"/>
      <c r="K28" s="363"/>
      <c r="L28" s="363"/>
      <c r="M28" s="363"/>
      <c r="N28" s="363"/>
      <c r="O28" s="363"/>
      <c r="P28" s="364"/>
      <c r="Q28" s="365"/>
    </row>
    <row r="29" spans="1:17" ht="20.100000000000001" customHeight="1" x14ac:dyDescent="0.15">
      <c r="A29" s="366"/>
      <c r="B29" s="367"/>
      <c r="C29" s="368" t="s">
        <v>123</v>
      </c>
      <c r="D29" s="369">
        <v>2520000</v>
      </c>
      <c r="E29" s="369">
        <f>I29</f>
        <v>2520000</v>
      </c>
      <c r="F29" s="370">
        <f>E29-D29</f>
        <v>0</v>
      </c>
      <c r="G29" s="371">
        <v>0</v>
      </c>
      <c r="H29" s="372" t="s">
        <v>56</v>
      </c>
      <c r="I29" s="109">
        <v>2520000</v>
      </c>
      <c r="J29" s="109" t="s">
        <v>52</v>
      </c>
      <c r="K29" s="109"/>
      <c r="L29" s="109"/>
      <c r="M29" s="109"/>
      <c r="N29" s="109"/>
      <c r="O29" s="109">
        <v>1</v>
      </c>
      <c r="P29" s="109" t="s">
        <v>19</v>
      </c>
      <c r="Q29" s="373">
        <f>I29*O29</f>
        <v>2520000</v>
      </c>
    </row>
    <row r="30" spans="1:17" ht="20.100000000000001" customHeight="1" x14ac:dyDescent="0.15">
      <c r="A30" s="353"/>
      <c r="B30" s="254"/>
      <c r="C30" s="183" t="s">
        <v>101</v>
      </c>
      <c r="D30" s="35">
        <v>3978119</v>
      </c>
      <c r="E30" s="35">
        <f>Q30</f>
        <v>3978119</v>
      </c>
      <c r="F30" s="161">
        <f>E30-D30</f>
        <v>0</v>
      </c>
      <c r="G30" s="162">
        <v>0</v>
      </c>
      <c r="H30" s="159" t="s">
        <v>101</v>
      </c>
      <c r="I30" s="42">
        <v>3978119</v>
      </c>
      <c r="J30" s="42" t="s">
        <v>52</v>
      </c>
      <c r="K30" s="42"/>
      <c r="L30" s="42"/>
      <c r="M30" s="42"/>
      <c r="N30" s="42"/>
      <c r="O30" s="42">
        <v>1</v>
      </c>
      <c r="P30" s="42" t="s">
        <v>19</v>
      </c>
      <c r="Q30" s="356">
        <f>I30*O30</f>
        <v>3978119</v>
      </c>
    </row>
    <row r="31" spans="1:17" ht="20.100000000000001" customHeight="1" x14ac:dyDescent="0.15">
      <c r="A31" s="256" t="s">
        <v>24</v>
      </c>
      <c r="B31" s="256"/>
      <c r="C31" s="256"/>
      <c r="D31" s="153">
        <f>D32</f>
        <v>515881</v>
      </c>
      <c r="E31" s="153">
        <f>E32</f>
        <v>515881</v>
      </c>
      <c r="F31" s="153">
        <f t="shared" si="1"/>
        <v>0</v>
      </c>
      <c r="G31" s="154">
        <f>E31/D31*100</f>
        <v>100</v>
      </c>
      <c r="H31" s="180"/>
      <c r="I31" s="44"/>
      <c r="J31" s="44"/>
      <c r="K31" s="44"/>
      <c r="L31" s="44"/>
      <c r="M31" s="44"/>
      <c r="N31" s="44"/>
      <c r="O31" s="44"/>
      <c r="P31" s="189"/>
      <c r="Q31" s="339"/>
    </row>
    <row r="32" spans="1:17" ht="20.100000000000001" customHeight="1" x14ac:dyDescent="0.15">
      <c r="A32" s="374"/>
      <c r="B32" s="249" t="s">
        <v>24</v>
      </c>
      <c r="C32" s="249"/>
      <c r="D32" s="161">
        <v>515881</v>
      </c>
      <c r="E32" s="161">
        <f>E33+E34</f>
        <v>515881</v>
      </c>
      <c r="F32" s="161">
        <f t="shared" si="1"/>
        <v>0</v>
      </c>
      <c r="G32" s="162">
        <f>E32/D32*100</f>
        <v>100</v>
      </c>
      <c r="H32" s="159"/>
      <c r="I32" s="42"/>
      <c r="J32" s="42"/>
      <c r="K32" s="42"/>
      <c r="L32" s="42"/>
      <c r="M32" s="42"/>
      <c r="N32" s="42"/>
      <c r="O32" s="42"/>
      <c r="P32" s="160"/>
      <c r="Q32" s="341"/>
    </row>
    <row r="33" spans="1:17" ht="20.100000000000001" customHeight="1" x14ac:dyDescent="0.15">
      <c r="A33" s="375"/>
      <c r="B33" s="190"/>
      <c r="C33" s="176" t="s">
        <v>93</v>
      </c>
      <c r="D33" s="172">
        <v>16000</v>
      </c>
      <c r="E33" s="29">
        <f>Q33</f>
        <v>16000</v>
      </c>
      <c r="F33" s="178">
        <f t="shared" si="1"/>
        <v>0</v>
      </c>
      <c r="G33" s="187">
        <f>E33/D33*100</f>
        <v>100</v>
      </c>
      <c r="H33" s="174" t="s">
        <v>75</v>
      </c>
      <c r="I33" s="44">
        <v>8000</v>
      </c>
      <c r="J33" s="345" t="s">
        <v>52</v>
      </c>
      <c r="K33" s="345"/>
      <c r="L33" s="345"/>
      <c r="M33" s="345"/>
      <c r="N33" s="345"/>
      <c r="O33" s="345">
        <v>2</v>
      </c>
      <c r="P33" s="345" t="s">
        <v>19</v>
      </c>
      <c r="Q33" s="376">
        <f>I33*O33</f>
        <v>16000</v>
      </c>
    </row>
    <row r="34" spans="1:17" ht="20.100000000000001" customHeight="1" x14ac:dyDescent="0.15">
      <c r="A34" s="377"/>
      <c r="B34" s="378"/>
      <c r="C34" s="379" t="s">
        <v>160</v>
      </c>
      <c r="D34" s="360">
        <v>499881</v>
      </c>
      <c r="E34" s="25">
        <f>Q34</f>
        <v>499881</v>
      </c>
      <c r="F34" s="360">
        <f t="shared" si="1"/>
        <v>0</v>
      </c>
      <c r="G34" s="361">
        <v>0</v>
      </c>
      <c r="H34" s="362" t="s">
        <v>208</v>
      </c>
      <c r="I34" s="363">
        <v>499881</v>
      </c>
      <c r="J34" s="363" t="s">
        <v>52</v>
      </c>
      <c r="K34" s="363"/>
      <c r="L34" s="363">
        <v>1</v>
      </c>
      <c r="M34" s="363" t="s">
        <v>19</v>
      </c>
      <c r="N34" s="363" t="s">
        <v>43</v>
      </c>
      <c r="O34" s="363">
        <v>1</v>
      </c>
      <c r="P34" s="364" t="s">
        <v>34</v>
      </c>
      <c r="Q34" s="365">
        <f>I34*L34*O34</f>
        <v>499881</v>
      </c>
    </row>
    <row r="35" spans="1:17" ht="20.100000000000001" customHeight="1" x14ac:dyDescent="0.15"/>
    <row r="36" spans="1:17" ht="19.5" customHeight="1" x14ac:dyDescent="0.15">
      <c r="Q36" s="145"/>
    </row>
    <row r="37" spans="1:17" ht="19.5" customHeight="1" x14ac:dyDescent="0.15">
      <c r="Q37" s="145"/>
    </row>
    <row r="38" spans="1:17" ht="19.5" customHeight="1" x14ac:dyDescent="0.15">
      <c r="Q38" s="145"/>
    </row>
    <row r="39" spans="1:17" ht="19.5" customHeight="1" x14ac:dyDescent="0.15">
      <c r="Q39" s="145"/>
    </row>
    <row r="40" spans="1:17" x14ac:dyDescent="0.15">
      <c r="Q40" s="145"/>
    </row>
    <row r="41" spans="1:17" x14ac:dyDescent="0.15">
      <c r="Q41" s="145"/>
    </row>
    <row r="42" spans="1:17" x14ac:dyDescent="0.15">
      <c r="Q42" s="145"/>
    </row>
    <row r="43" spans="1:17" x14ac:dyDescent="0.15">
      <c r="Q43" s="147"/>
    </row>
  </sheetData>
  <mergeCells count="21">
    <mergeCell ref="A5:C5"/>
    <mergeCell ref="A1:P1"/>
    <mergeCell ref="A3:C3"/>
    <mergeCell ref="D3:D4"/>
    <mergeCell ref="E3:E4"/>
    <mergeCell ref="F3:G3"/>
    <mergeCell ref="H3:Q4"/>
    <mergeCell ref="A2:Q2"/>
    <mergeCell ref="B32:C32"/>
    <mergeCell ref="A27:C27"/>
    <mergeCell ref="B28:C28"/>
    <mergeCell ref="B29:B30"/>
    <mergeCell ref="A6:C6"/>
    <mergeCell ref="A7:A18"/>
    <mergeCell ref="B7:C7"/>
    <mergeCell ref="B8:B18"/>
    <mergeCell ref="A31:C31"/>
    <mergeCell ref="A20:C20"/>
    <mergeCell ref="B21:C21"/>
    <mergeCell ref="A24:C24"/>
    <mergeCell ref="B25:C25"/>
  </mergeCells>
  <phoneticPr fontId="21" type="noConversion"/>
  <pageMargins left="0.7086111307144165" right="0.7086111307144165" top="0.74750000238418579" bottom="0.74750000238418579" header="0.31486111879348755" footer="0.31486111879348755"/>
  <pageSetup paperSize="9" scale="84" firstPageNumber="187" fitToHeight="0" orientation="landscape" useFirstPageNumber="1" r:id="rId1"/>
  <headerFooter>
    <oddFooter>&amp;R&amp;"굴림,Regular"&amp;9참좋은재가노인돌봄센터(2022.09.06)</oddFooter>
  </headerFooter>
  <rowBreaks count="1" manualBreakCount="1">
    <brk id="28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F0"/>
    <pageSetUpPr fitToPage="1"/>
  </sheetPr>
  <dimension ref="A1:Q111"/>
  <sheetViews>
    <sheetView showGridLines="0" tabSelected="1" view="pageBreakPreview" zoomScaleNormal="100" zoomScaleSheetLayoutView="100" workbookViewId="0">
      <pane ySplit="4" topLeftCell="A5" activePane="bottomLeft" state="frozen"/>
      <selection pane="bottomLeft" activeCell="H15" sqref="H15"/>
    </sheetView>
  </sheetViews>
  <sheetFormatPr defaultColWidth="8.88671875" defaultRowHeight="13.5" x14ac:dyDescent="0.15"/>
  <cols>
    <col min="1" max="1" width="7.5546875" style="128" customWidth="1"/>
    <col min="2" max="2" width="8.77734375" style="128" customWidth="1"/>
    <col min="3" max="3" width="12.44140625" style="128" customWidth="1"/>
    <col min="4" max="4" width="12.5546875" style="128" customWidth="1"/>
    <col min="5" max="5" width="11.77734375" style="128" customWidth="1"/>
    <col min="6" max="6" width="11.5546875" style="128" customWidth="1"/>
    <col min="7" max="7" width="7.77734375" style="129" customWidth="1"/>
    <col min="8" max="8" width="25.6640625" style="130" customWidth="1"/>
    <col min="9" max="9" width="10.44140625" style="128" customWidth="1"/>
    <col min="10" max="10" width="3.33203125" style="131" customWidth="1"/>
    <col min="11" max="11" width="2.88671875" style="128" customWidth="1"/>
    <col min="12" max="12" width="5.77734375" style="128" customWidth="1"/>
    <col min="13" max="13" width="3.33203125" style="131" customWidth="1"/>
    <col min="14" max="14" width="2.6640625" style="128" customWidth="1"/>
    <col min="15" max="15" width="3" style="128" customWidth="1"/>
    <col min="16" max="16" width="3.6640625" style="131" customWidth="1"/>
    <col min="17" max="17" width="11.6640625" style="128" customWidth="1"/>
    <col min="18" max="16384" width="8.88671875" style="56"/>
  </cols>
  <sheetData>
    <row r="1" spans="1:17" s="65" customFormat="1" ht="20.100000000000001" customHeight="1" x14ac:dyDescent="0.15">
      <c r="A1" s="278" t="s">
        <v>10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80"/>
    </row>
    <row r="2" spans="1:17" s="65" customFormat="1" ht="13.5" customHeight="1" x14ac:dyDescent="0.15">
      <c r="A2" s="132"/>
      <c r="G2" s="123"/>
      <c r="H2" s="124"/>
      <c r="J2" s="125"/>
      <c r="M2" s="125"/>
      <c r="P2" s="281" t="s">
        <v>136</v>
      </c>
      <c r="Q2" s="282"/>
    </row>
    <row r="3" spans="1:17" s="65" customFormat="1" ht="20.100000000000001" customHeight="1" x14ac:dyDescent="0.15">
      <c r="A3" s="454" t="s">
        <v>33</v>
      </c>
      <c r="B3" s="455"/>
      <c r="C3" s="456"/>
      <c r="D3" s="457" t="s">
        <v>192</v>
      </c>
      <c r="E3" s="457" t="s">
        <v>193</v>
      </c>
      <c r="F3" s="458" t="s">
        <v>95</v>
      </c>
      <c r="G3" s="458"/>
      <c r="H3" s="459" t="s">
        <v>157</v>
      </c>
      <c r="I3" s="460"/>
      <c r="J3" s="460"/>
      <c r="K3" s="460"/>
      <c r="L3" s="460"/>
      <c r="M3" s="460"/>
      <c r="N3" s="460"/>
      <c r="O3" s="460"/>
      <c r="P3" s="460"/>
      <c r="Q3" s="461"/>
    </row>
    <row r="4" spans="1:17" s="65" customFormat="1" ht="20.100000000000001" customHeight="1" thickBot="1" x14ac:dyDescent="0.2">
      <c r="A4" s="462" t="s">
        <v>32</v>
      </c>
      <c r="B4" s="126" t="s">
        <v>23</v>
      </c>
      <c r="C4" s="126" t="s">
        <v>37</v>
      </c>
      <c r="D4" s="283"/>
      <c r="E4" s="283"/>
      <c r="F4" s="126" t="s">
        <v>27</v>
      </c>
      <c r="G4" s="127" t="s">
        <v>21</v>
      </c>
      <c r="H4" s="284"/>
      <c r="I4" s="285"/>
      <c r="J4" s="285"/>
      <c r="K4" s="285"/>
      <c r="L4" s="285"/>
      <c r="M4" s="285"/>
      <c r="N4" s="285"/>
      <c r="O4" s="285"/>
      <c r="P4" s="285"/>
      <c r="Q4" s="463"/>
    </row>
    <row r="5" spans="1:17" s="65" customFormat="1" ht="20.100000000000001" customHeight="1" thickTop="1" x14ac:dyDescent="0.15">
      <c r="A5" s="464" t="s">
        <v>16</v>
      </c>
      <c r="B5" s="286"/>
      <c r="C5" s="287"/>
      <c r="D5" s="153">
        <f>D6+D62+D66+D102+D105</f>
        <v>947034000</v>
      </c>
      <c r="E5" s="153">
        <f>SUM(E6,E62,E66,E102,E105)</f>
        <v>980107999.79999995</v>
      </c>
      <c r="F5" s="153">
        <f>E5-D5</f>
        <v>33073999.799999952</v>
      </c>
      <c r="G5" s="154">
        <f>E5/D5*100</f>
        <v>103.49237723249641</v>
      </c>
      <c r="H5" s="191"/>
      <c r="I5" s="155"/>
      <c r="J5" s="192"/>
      <c r="K5" s="155"/>
      <c r="L5" s="155"/>
      <c r="M5" s="192"/>
      <c r="N5" s="155"/>
      <c r="O5" s="155"/>
      <c r="P5" s="77"/>
      <c r="Q5" s="465"/>
    </row>
    <row r="6" spans="1:17" s="65" customFormat="1" ht="20.100000000000001" customHeight="1" x14ac:dyDescent="0.15">
      <c r="A6" s="410" t="s">
        <v>28</v>
      </c>
      <c r="B6" s="273"/>
      <c r="C6" s="274"/>
      <c r="D6" s="157">
        <f>SUM(D7,D26,D35)</f>
        <v>887214080</v>
      </c>
      <c r="E6" s="157">
        <f>SUM(E7,E26,E35)</f>
        <v>888366019.79999995</v>
      </c>
      <c r="F6" s="157">
        <f>E6-D6</f>
        <v>1151939.7999999523</v>
      </c>
      <c r="G6" s="154">
        <f>E6/D6*100</f>
        <v>100.12983786280758</v>
      </c>
      <c r="H6" s="193"/>
      <c r="I6" s="42"/>
      <c r="J6" s="78"/>
      <c r="K6" s="42"/>
      <c r="L6" s="42"/>
      <c r="M6" s="78"/>
      <c r="N6" s="42"/>
      <c r="O6" s="42"/>
      <c r="P6" s="194"/>
      <c r="Q6" s="435"/>
    </row>
    <row r="7" spans="1:17" s="65" customFormat="1" ht="20.100000000000001" customHeight="1" x14ac:dyDescent="0.15">
      <c r="A7" s="466"/>
      <c r="B7" s="271" t="s">
        <v>17</v>
      </c>
      <c r="C7" s="272"/>
      <c r="D7" s="161">
        <f>SUM(D8:D19)</f>
        <v>870793080</v>
      </c>
      <c r="E7" s="161">
        <f>SUM(E8,E12,E18,E19)</f>
        <v>867868559.79999995</v>
      </c>
      <c r="F7" s="161">
        <f>E7-D7</f>
        <v>-2924520.2000000477</v>
      </c>
      <c r="G7" s="162">
        <f>E7/D7*100</f>
        <v>99.664154405085526</v>
      </c>
      <c r="H7" s="193"/>
      <c r="I7" s="195"/>
      <c r="J7" s="78"/>
      <c r="K7" s="42"/>
      <c r="L7" s="42"/>
      <c r="M7" s="78"/>
      <c r="N7" s="42"/>
      <c r="O7" s="42"/>
      <c r="P7" s="194"/>
      <c r="Q7" s="435"/>
    </row>
    <row r="8" spans="1:17" s="65" customFormat="1" ht="20.100000000000001" customHeight="1" x14ac:dyDescent="0.15">
      <c r="A8" s="467"/>
      <c r="B8" s="196"/>
      <c r="C8" s="66" t="s">
        <v>38</v>
      </c>
      <c r="D8" s="67">
        <v>727043400</v>
      </c>
      <c r="E8" s="67">
        <f>Q8</f>
        <v>725740200</v>
      </c>
      <c r="F8" s="165">
        <f>E8-D8</f>
        <v>-1303200</v>
      </c>
      <c r="G8" s="166">
        <f>E8/D8*100</f>
        <v>99.820753479090797</v>
      </c>
      <c r="H8" s="197" t="s">
        <v>161</v>
      </c>
      <c r="I8" s="168"/>
      <c r="J8" s="198"/>
      <c r="K8" s="168"/>
      <c r="L8" s="168"/>
      <c r="M8" s="198"/>
      <c r="N8" s="168"/>
      <c r="O8" s="168"/>
      <c r="P8" s="199"/>
      <c r="Q8" s="401">
        <f>SUM(Q9:Q11)</f>
        <v>725740200</v>
      </c>
    </row>
    <row r="9" spans="1:17" s="65" customFormat="1" ht="20.100000000000001" customHeight="1" x14ac:dyDescent="0.15">
      <c r="A9" s="467"/>
      <c r="B9" s="200"/>
      <c r="C9" s="66"/>
      <c r="D9" s="68"/>
      <c r="E9" s="412"/>
      <c r="F9" s="172"/>
      <c r="G9" s="173"/>
      <c r="H9" s="201" t="s">
        <v>73</v>
      </c>
      <c r="I9" s="345">
        <v>2278600</v>
      </c>
      <c r="J9" s="381" t="s">
        <v>52</v>
      </c>
      <c r="K9" s="345" t="s">
        <v>43</v>
      </c>
      <c r="L9" s="345">
        <v>2</v>
      </c>
      <c r="M9" s="382" t="s">
        <v>34</v>
      </c>
      <c r="N9" s="345" t="s">
        <v>43</v>
      </c>
      <c r="O9" s="345">
        <v>12</v>
      </c>
      <c r="P9" s="382" t="s">
        <v>46</v>
      </c>
      <c r="Q9" s="87">
        <f>I9*L9*O9</f>
        <v>54686400</v>
      </c>
    </row>
    <row r="10" spans="1:17" s="65" customFormat="1" ht="20.100000000000001" customHeight="1" x14ac:dyDescent="0.15">
      <c r="A10" s="467"/>
      <c r="B10" s="200"/>
      <c r="C10" s="66"/>
      <c r="D10" s="68"/>
      <c r="E10" s="412"/>
      <c r="F10" s="172"/>
      <c r="G10" s="173"/>
      <c r="H10" s="201" t="s">
        <v>59</v>
      </c>
      <c r="I10" s="345">
        <v>2170000</v>
      </c>
      <c r="J10" s="381" t="s">
        <v>52</v>
      </c>
      <c r="K10" s="345" t="s">
        <v>43</v>
      </c>
      <c r="L10" s="345">
        <v>1</v>
      </c>
      <c r="M10" s="382" t="s">
        <v>34</v>
      </c>
      <c r="N10" s="345" t="s">
        <v>43</v>
      </c>
      <c r="O10" s="345">
        <v>12</v>
      </c>
      <c r="P10" s="382" t="s">
        <v>46</v>
      </c>
      <c r="Q10" s="87">
        <f>I10*L10*O10</f>
        <v>26040000</v>
      </c>
    </row>
    <row r="11" spans="1:17" s="65" customFormat="1" ht="20.100000000000001" customHeight="1" x14ac:dyDescent="0.15">
      <c r="A11" s="467"/>
      <c r="B11" s="200"/>
      <c r="C11" s="66"/>
      <c r="D11" s="68"/>
      <c r="E11" s="468"/>
      <c r="F11" s="172"/>
      <c r="G11" s="173"/>
      <c r="H11" s="201" t="s">
        <v>182</v>
      </c>
      <c r="I11" s="345">
        <v>1194470</v>
      </c>
      <c r="J11" s="381" t="s">
        <v>52</v>
      </c>
      <c r="K11" s="345" t="s">
        <v>43</v>
      </c>
      <c r="L11" s="345">
        <v>45</v>
      </c>
      <c r="M11" s="381" t="s">
        <v>34</v>
      </c>
      <c r="N11" s="44" t="s">
        <v>43</v>
      </c>
      <c r="O11" s="44">
        <v>12</v>
      </c>
      <c r="P11" s="77" t="s">
        <v>46</v>
      </c>
      <c r="Q11" s="87">
        <f>I11*L11*O11</f>
        <v>645013800</v>
      </c>
    </row>
    <row r="12" spans="1:17" s="65" customFormat="1" ht="20.100000000000001" customHeight="1" x14ac:dyDescent="0.15">
      <c r="A12" s="69"/>
      <c r="B12" s="70"/>
      <c r="C12" s="202" t="s">
        <v>180</v>
      </c>
      <c r="D12" s="67">
        <v>5355080</v>
      </c>
      <c r="E12" s="67">
        <f>Q12</f>
        <v>5331709.8</v>
      </c>
      <c r="F12" s="165">
        <f>E12-D12</f>
        <v>-23370.200000000186</v>
      </c>
      <c r="G12" s="166">
        <f>E12/D12*100</f>
        <v>99.563588219036873</v>
      </c>
      <c r="H12" s="203" t="s">
        <v>108</v>
      </c>
      <c r="I12" s="168"/>
      <c r="J12" s="198"/>
      <c r="K12" s="168"/>
      <c r="L12" s="168"/>
      <c r="M12" s="198"/>
      <c r="N12" s="345"/>
      <c r="O12" s="345"/>
      <c r="P12" s="382"/>
      <c r="Q12" s="401">
        <f>SUM(Q14:Q17)</f>
        <v>5331709.8</v>
      </c>
    </row>
    <row r="13" spans="1:17" s="65" customFormat="1" ht="20.100000000000001" customHeight="1" x14ac:dyDescent="0.15">
      <c r="A13" s="69"/>
      <c r="B13" s="70"/>
      <c r="C13" s="66"/>
      <c r="D13" s="68"/>
      <c r="E13" s="412"/>
      <c r="F13" s="172"/>
      <c r="G13" s="173"/>
      <c r="H13" s="201" t="s">
        <v>172</v>
      </c>
      <c r="I13" s="345"/>
      <c r="J13" s="381"/>
      <c r="K13" s="345"/>
      <c r="L13" s="345"/>
      <c r="M13" s="381"/>
      <c r="N13" s="345"/>
      <c r="O13" s="345"/>
      <c r="P13" s="382"/>
      <c r="Q13" s="87"/>
    </row>
    <row r="14" spans="1:17" s="65" customFormat="1" ht="20.100000000000001" customHeight="1" x14ac:dyDescent="0.15">
      <c r="A14" s="69"/>
      <c r="B14" s="70"/>
      <c r="C14" s="66"/>
      <c r="D14" s="68"/>
      <c r="E14" s="204"/>
      <c r="F14" s="205"/>
      <c r="G14" s="173"/>
      <c r="H14" s="201" t="s">
        <v>89</v>
      </c>
      <c r="I14" s="345">
        <v>70000</v>
      </c>
      <c r="J14" s="381" t="s">
        <v>52</v>
      </c>
      <c r="K14" s="345" t="s">
        <v>43</v>
      </c>
      <c r="L14" s="345">
        <v>4</v>
      </c>
      <c r="M14" s="381" t="s">
        <v>34</v>
      </c>
      <c r="N14" s="345" t="s">
        <v>43</v>
      </c>
      <c r="O14" s="345">
        <v>12</v>
      </c>
      <c r="P14" s="382" t="s">
        <v>46</v>
      </c>
      <c r="Q14" s="87">
        <f>I14*L14*O14</f>
        <v>3360000</v>
      </c>
    </row>
    <row r="15" spans="1:17" s="65" customFormat="1" ht="20.100000000000001" customHeight="1" x14ac:dyDescent="0.15">
      <c r="A15" s="69"/>
      <c r="B15" s="70"/>
      <c r="C15" s="66"/>
      <c r="D15" s="68"/>
      <c r="E15" s="204"/>
      <c r="F15" s="412"/>
      <c r="G15" s="173"/>
      <c r="H15" s="201" t="s">
        <v>120</v>
      </c>
      <c r="I15" s="345">
        <v>81765</v>
      </c>
      <c r="J15" s="381" t="s">
        <v>52</v>
      </c>
      <c r="K15" s="345" t="s">
        <v>43</v>
      </c>
      <c r="L15" s="345">
        <v>2</v>
      </c>
      <c r="M15" s="381" t="s">
        <v>34</v>
      </c>
      <c r="N15" s="345" t="s">
        <v>43</v>
      </c>
      <c r="O15" s="345">
        <v>6</v>
      </c>
      <c r="P15" s="382" t="s">
        <v>19</v>
      </c>
      <c r="Q15" s="87">
        <f>I15*L15*O15</f>
        <v>981180</v>
      </c>
    </row>
    <row r="16" spans="1:17" s="65" customFormat="1" ht="20.100000000000001" customHeight="1" x14ac:dyDescent="0.15">
      <c r="A16" s="69"/>
      <c r="B16" s="70"/>
      <c r="C16" s="66"/>
      <c r="D16" s="68"/>
      <c r="E16" s="204"/>
      <c r="F16" s="412"/>
      <c r="G16" s="173"/>
      <c r="H16" s="201" t="s">
        <v>120</v>
      </c>
      <c r="I16" s="345">
        <v>77870</v>
      </c>
      <c r="J16" s="381" t="s">
        <v>52</v>
      </c>
      <c r="K16" s="345" t="s">
        <v>43</v>
      </c>
      <c r="L16" s="345">
        <v>1</v>
      </c>
      <c r="M16" s="381" t="s">
        <v>34</v>
      </c>
      <c r="N16" s="345" t="s">
        <v>43</v>
      </c>
      <c r="O16" s="345">
        <v>6</v>
      </c>
      <c r="P16" s="382" t="s">
        <v>19</v>
      </c>
      <c r="Q16" s="87">
        <f>I16*L16*O16</f>
        <v>467220</v>
      </c>
    </row>
    <row r="17" spans="1:17" s="65" customFormat="1" ht="20.100000000000001" customHeight="1" x14ac:dyDescent="0.15">
      <c r="A17" s="69"/>
      <c r="B17" s="70"/>
      <c r="C17" s="66"/>
      <c r="D17" s="68"/>
      <c r="E17" s="204"/>
      <c r="F17" s="412"/>
      <c r="G17" s="173"/>
      <c r="H17" s="201" t="s">
        <v>185</v>
      </c>
      <c r="I17" s="345">
        <v>87218.3</v>
      </c>
      <c r="J17" s="381" t="s">
        <v>52</v>
      </c>
      <c r="K17" s="345" t="s">
        <v>43</v>
      </c>
      <c r="L17" s="345">
        <v>1</v>
      </c>
      <c r="M17" s="381" t="s">
        <v>34</v>
      </c>
      <c r="N17" s="345" t="s">
        <v>43</v>
      </c>
      <c r="O17" s="345">
        <v>6</v>
      </c>
      <c r="P17" s="382" t="s">
        <v>51</v>
      </c>
      <c r="Q17" s="87">
        <f>I17*L17*O17</f>
        <v>523309.80000000005</v>
      </c>
    </row>
    <row r="18" spans="1:17" s="65" customFormat="1" ht="20.100000000000001" customHeight="1" x14ac:dyDescent="0.15">
      <c r="A18" s="69"/>
      <c r="B18" s="469"/>
      <c r="C18" s="149" t="s">
        <v>99</v>
      </c>
      <c r="D18" s="206">
        <v>61033200</v>
      </c>
      <c r="E18" s="206">
        <f>ROUNDDOWN((I18/L18),-1)</f>
        <v>59545500</v>
      </c>
      <c r="F18" s="161">
        <f>E18-D18</f>
        <v>-1487700</v>
      </c>
      <c r="G18" s="207">
        <f>E18/D18*100</f>
        <v>97.562474194372896</v>
      </c>
      <c r="H18" s="208" t="s">
        <v>112</v>
      </c>
      <c r="I18" s="42">
        <v>714546096</v>
      </c>
      <c r="J18" s="78" t="s">
        <v>52</v>
      </c>
      <c r="K18" s="42" t="s">
        <v>53</v>
      </c>
      <c r="L18" s="42">
        <v>12</v>
      </c>
      <c r="M18" s="78" t="s">
        <v>39</v>
      </c>
      <c r="N18" s="42"/>
      <c r="O18" s="42"/>
      <c r="P18" s="194"/>
      <c r="Q18" s="101">
        <f>ROUNDDOWN((I18/L18),-1)</f>
        <v>59545500</v>
      </c>
    </row>
    <row r="19" spans="1:17" s="65" customFormat="1" ht="20.100000000000001" customHeight="1" x14ac:dyDescent="0.15">
      <c r="A19" s="69"/>
      <c r="B19" s="70"/>
      <c r="C19" s="66" t="s">
        <v>148</v>
      </c>
      <c r="D19" s="68">
        <v>77361400</v>
      </c>
      <c r="E19" s="68">
        <f>SUM(Q20:Q25)</f>
        <v>77251150</v>
      </c>
      <c r="F19" s="172">
        <f>E19-D19</f>
        <v>-110250</v>
      </c>
      <c r="G19" s="209">
        <f>E19/D19*100</f>
        <v>99.857487067193716</v>
      </c>
      <c r="H19" s="201" t="s">
        <v>98</v>
      </c>
      <c r="I19" s="345"/>
      <c r="J19" s="381"/>
      <c r="K19" s="345"/>
      <c r="L19" s="345"/>
      <c r="M19" s="381"/>
      <c r="N19" s="345"/>
      <c r="O19" s="345"/>
      <c r="P19" s="382"/>
      <c r="Q19" s="87">
        <f>SUM(Q20:Q25)</f>
        <v>77251150</v>
      </c>
    </row>
    <row r="20" spans="1:17" s="65" customFormat="1" ht="20.100000000000001" customHeight="1" x14ac:dyDescent="0.15">
      <c r="A20" s="69"/>
      <c r="B20" s="70"/>
      <c r="C20" s="66"/>
      <c r="D20" s="68"/>
      <c r="E20" s="412"/>
      <c r="F20" s="172"/>
      <c r="G20" s="173"/>
      <c r="H20" s="201" t="s">
        <v>156</v>
      </c>
      <c r="I20" s="345">
        <f>Q8+Q12</f>
        <v>731071909.79999995</v>
      </c>
      <c r="J20" s="381" t="s">
        <v>52</v>
      </c>
      <c r="K20" s="345" t="s">
        <v>43</v>
      </c>
      <c r="L20" s="470">
        <v>4.5</v>
      </c>
      <c r="M20" s="381" t="s">
        <v>26</v>
      </c>
      <c r="N20" s="345"/>
      <c r="O20" s="345"/>
      <c r="P20" s="382"/>
      <c r="Q20" s="87">
        <f>ROUNDDOWN((I20*L20/100),-1)</f>
        <v>32898230</v>
      </c>
    </row>
    <row r="21" spans="1:17" s="65" customFormat="1" ht="20.100000000000001" customHeight="1" x14ac:dyDescent="0.15">
      <c r="A21" s="69"/>
      <c r="B21" s="70"/>
      <c r="C21" s="66"/>
      <c r="D21" s="68"/>
      <c r="E21" s="412"/>
      <c r="F21" s="172"/>
      <c r="G21" s="173"/>
      <c r="H21" s="201" t="s">
        <v>183</v>
      </c>
      <c r="I21" s="345">
        <f>Q8+Q12</f>
        <v>731071909.79999995</v>
      </c>
      <c r="J21" s="381" t="s">
        <v>52</v>
      </c>
      <c r="K21" s="345" t="s">
        <v>43</v>
      </c>
      <c r="L21" s="471">
        <v>3.4950000000000001</v>
      </c>
      <c r="M21" s="381" t="s">
        <v>26</v>
      </c>
      <c r="N21" s="345"/>
      <c r="O21" s="345"/>
      <c r="P21" s="382"/>
      <c r="Q21" s="87">
        <f>ROUNDDOWN((I21*L21/100),-1)</f>
        <v>25550960</v>
      </c>
    </row>
    <row r="22" spans="1:17" s="65" customFormat="1" ht="20.100000000000001" customHeight="1" x14ac:dyDescent="0.15">
      <c r="A22" s="69"/>
      <c r="B22" s="70"/>
      <c r="C22" s="66"/>
      <c r="D22" s="68"/>
      <c r="E22" s="412"/>
      <c r="F22" s="172"/>
      <c r="G22" s="173"/>
      <c r="H22" s="201" t="s">
        <v>139</v>
      </c>
      <c r="I22" s="345">
        <f>Q21</f>
        <v>25550960</v>
      </c>
      <c r="J22" s="381" t="s">
        <v>52</v>
      </c>
      <c r="K22" s="345" t="s">
        <v>43</v>
      </c>
      <c r="L22" s="472">
        <v>12.27</v>
      </c>
      <c r="M22" s="381" t="s">
        <v>26</v>
      </c>
      <c r="N22" s="345"/>
      <c r="O22" s="345"/>
      <c r="P22" s="382"/>
      <c r="Q22" s="87">
        <f>ROUNDDOWN((I22*L22/100),-1)</f>
        <v>3135100</v>
      </c>
    </row>
    <row r="23" spans="1:17" s="65" customFormat="1" ht="20.100000000000001" customHeight="1" x14ac:dyDescent="0.15">
      <c r="A23" s="69"/>
      <c r="B23" s="70"/>
      <c r="C23" s="66"/>
      <c r="D23" s="68"/>
      <c r="E23" s="204"/>
      <c r="F23" s="172"/>
      <c r="G23" s="473"/>
      <c r="H23" s="201" t="s">
        <v>144</v>
      </c>
      <c r="I23" s="345">
        <f>I21/2</f>
        <v>365535954.89999998</v>
      </c>
      <c r="J23" s="381" t="s">
        <v>52</v>
      </c>
      <c r="K23" s="345" t="s">
        <v>43</v>
      </c>
      <c r="L23" s="472">
        <v>1.45</v>
      </c>
      <c r="M23" s="381" t="s">
        <v>26</v>
      </c>
      <c r="N23" s="345"/>
      <c r="O23" s="345"/>
      <c r="P23" s="382"/>
      <c r="Q23" s="87">
        <f>ROUNDDOWN((I23*L23/100),-1)</f>
        <v>5300270</v>
      </c>
    </row>
    <row r="24" spans="1:17" s="65" customFormat="1" ht="20.100000000000001" customHeight="1" x14ac:dyDescent="0.15">
      <c r="A24" s="69"/>
      <c r="B24" s="70"/>
      <c r="C24" s="66"/>
      <c r="D24" s="68"/>
      <c r="E24" s="204"/>
      <c r="F24" s="172"/>
      <c r="G24" s="473"/>
      <c r="H24" s="201" t="s">
        <v>144</v>
      </c>
      <c r="I24" s="345">
        <f>I21/2</f>
        <v>365535954.89999998</v>
      </c>
      <c r="J24" s="381" t="s">
        <v>52</v>
      </c>
      <c r="K24" s="345" t="s">
        <v>48</v>
      </c>
      <c r="L24" s="472">
        <v>1.55</v>
      </c>
      <c r="M24" s="381" t="s">
        <v>26</v>
      </c>
      <c r="N24" s="345"/>
      <c r="O24" s="345"/>
      <c r="P24" s="382"/>
      <c r="Q24" s="87">
        <f>ROUNDDOWN(I24*L24/100,-1)</f>
        <v>5665800</v>
      </c>
    </row>
    <row r="25" spans="1:17" s="65" customFormat="1" ht="20.100000000000001" customHeight="1" x14ac:dyDescent="0.15">
      <c r="A25" s="69"/>
      <c r="B25" s="70"/>
      <c r="C25" s="66"/>
      <c r="D25" s="71"/>
      <c r="E25" s="210"/>
      <c r="F25" s="178"/>
      <c r="G25" s="179"/>
      <c r="H25" s="211" t="s">
        <v>184</v>
      </c>
      <c r="I25" s="44">
        <f>Q8+Q12</f>
        <v>731071909.79999995</v>
      </c>
      <c r="J25" s="79" t="s">
        <v>52</v>
      </c>
      <c r="K25" s="44" t="s">
        <v>43</v>
      </c>
      <c r="L25" s="212">
        <v>0.64300000000000002</v>
      </c>
      <c r="M25" s="79" t="s">
        <v>26</v>
      </c>
      <c r="N25" s="44"/>
      <c r="O25" s="44"/>
      <c r="P25" s="77"/>
      <c r="Q25" s="403">
        <f>ROUNDDOWN((I25*L25/100),-1)</f>
        <v>4700790</v>
      </c>
    </row>
    <row r="26" spans="1:17" s="65" customFormat="1" ht="20.100000000000001" customHeight="1" x14ac:dyDescent="0.15">
      <c r="A26" s="69"/>
      <c r="B26" s="277" t="s">
        <v>147</v>
      </c>
      <c r="C26" s="277"/>
      <c r="D26" s="67">
        <v>1320000</v>
      </c>
      <c r="E26" s="67">
        <f>SUM(E27,E32)</f>
        <v>1600000</v>
      </c>
      <c r="F26" s="165">
        <f>E26-D26</f>
        <v>280000</v>
      </c>
      <c r="G26" s="166">
        <f>E26/D26*100</f>
        <v>121.21212121212122</v>
      </c>
      <c r="H26" s="197"/>
      <c r="I26" s="168"/>
      <c r="J26" s="198"/>
      <c r="K26" s="168"/>
      <c r="L26" s="168"/>
      <c r="M26" s="198"/>
      <c r="N26" s="168"/>
      <c r="O26" s="168"/>
      <c r="P26" s="199"/>
      <c r="Q26" s="474"/>
    </row>
    <row r="27" spans="1:17" s="65" customFormat="1" ht="20.100000000000001" customHeight="1" x14ac:dyDescent="0.15">
      <c r="A27" s="408"/>
      <c r="B27" s="213"/>
      <c r="C27" s="214" t="s">
        <v>153</v>
      </c>
      <c r="D27" s="60">
        <v>1240000</v>
      </c>
      <c r="E27" s="60">
        <f>Q27</f>
        <v>480000</v>
      </c>
      <c r="F27" s="167">
        <f>E27-D27</f>
        <v>-760000</v>
      </c>
      <c r="G27" s="166">
        <f>E27/D27*100</f>
        <v>38.70967741935484</v>
      </c>
      <c r="H27" s="203" t="s">
        <v>153</v>
      </c>
      <c r="I27" s="168"/>
      <c r="J27" s="198"/>
      <c r="K27" s="168"/>
      <c r="L27" s="168"/>
      <c r="M27" s="198"/>
      <c r="N27" s="168"/>
      <c r="O27" s="168"/>
      <c r="P27" s="199"/>
      <c r="Q27" s="401">
        <f>SUM(Q28,Q30)</f>
        <v>480000</v>
      </c>
    </row>
    <row r="28" spans="1:17" s="65" customFormat="1" ht="20.100000000000001" customHeight="1" x14ac:dyDescent="0.15">
      <c r="A28" s="451"/>
      <c r="B28" s="475"/>
      <c r="C28" s="476"/>
      <c r="D28" s="441"/>
      <c r="E28" s="441"/>
      <c r="F28" s="442"/>
      <c r="G28" s="452"/>
      <c r="H28" s="453" t="s">
        <v>169</v>
      </c>
      <c r="I28" s="105"/>
      <c r="J28" s="106"/>
      <c r="K28" s="105"/>
      <c r="L28" s="105"/>
      <c r="M28" s="106"/>
      <c r="N28" s="105"/>
      <c r="O28" s="105"/>
      <c r="P28" s="106"/>
      <c r="Q28" s="108">
        <f>Q29</f>
        <v>400000</v>
      </c>
    </row>
    <row r="29" spans="1:17" s="65" customFormat="1" ht="20.100000000000001" customHeight="1" x14ac:dyDescent="0.15">
      <c r="A29" s="422"/>
      <c r="B29" s="446"/>
      <c r="C29" s="447"/>
      <c r="D29" s="393"/>
      <c r="E29" s="393"/>
      <c r="F29" s="394"/>
      <c r="G29" s="426"/>
      <c r="H29" s="427" t="s">
        <v>82</v>
      </c>
      <c r="I29" s="428">
        <v>100000</v>
      </c>
      <c r="J29" s="429" t="s">
        <v>52</v>
      </c>
      <c r="K29" s="428" t="s">
        <v>43</v>
      </c>
      <c r="L29" s="428">
        <v>4</v>
      </c>
      <c r="M29" s="429" t="s">
        <v>19</v>
      </c>
      <c r="N29" s="428"/>
      <c r="O29" s="428"/>
      <c r="P29" s="430"/>
      <c r="Q29" s="431">
        <f>I29*L29</f>
        <v>400000</v>
      </c>
    </row>
    <row r="30" spans="1:17" s="65" customFormat="1" ht="20.100000000000001" customHeight="1" x14ac:dyDescent="0.15">
      <c r="A30" s="408"/>
      <c r="B30" s="215"/>
      <c r="C30" s="216"/>
      <c r="D30" s="217"/>
      <c r="E30" s="217"/>
      <c r="F30" s="174"/>
      <c r="G30" s="209"/>
      <c r="H30" s="380" t="s">
        <v>117</v>
      </c>
      <c r="I30" s="345"/>
      <c r="J30" s="381"/>
      <c r="K30" s="345"/>
      <c r="L30" s="345"/>
      <c r="M30" s="381"/>
      <c r="N30" s="345"/>
      <c r="O30" s="345"/>
      <c r="P30" s="382"/>
      <c r="Q30" s="87">
        <f>Q31</f>
        <v>80000</v>
      </c>
    </row>
    <row r="31" spans="1:17" s="65" customFormat="1" ht="20.100000000000001" customHeight="1" x14ac:dyDescent="0.15">
      <c r="A31" s="408"/>
      <c r="B31" s="215"/>
      <c r="C31" s="383"/>
      <c r="D31" s="58"/>
      <c r="E31" s="58"/>
      <c r="F31" s="180"/>
      <c r="G31" s="220"/>
      <c r="H31" s="218" t="s">
        <v>79</v>
      </c>
      <c r="I31" s="44">
        <v>20000</v>
      </c>
      <c r="J31" s="79" t="s">
        <v>52</v>
      </c>
      <c r="K31" s="44" t="s">
        <v>43</v>
      </c>
      <c r="L31" s="44">
        <v>4</v>
      </c>
      <c r="M31" s="77" t="s">
        <v>19</v>
      </c>
      <c r="N31" s="44"/>
      <c r="O31" s="44"/>
      <c r="P31" s="77"/>
      <c r="Q31" s="403">
        <f>I31*L31</f>
        <v>80000</v>
      </c>
    </row>
    <row r="32" spans="1:17" s="65" customFormat="1" ht="20.100000000000001" customHeight="1" x14ac:dyDescent="0.15">
      <c r="A32" s="408"/>
      <c r="B32" s="74"/>
      <c r="C32" s="66" t="s">
        <v>44</v>
      </c>
      <c r="D32" s="217">
        <v>80000</v>
      </c>
      <c r="E32" s="68">
        <f>Q32</f>
        <v>1120000</v>
      </c>
      <c r="F32" s="172">
        <f>E32-D32</f>
        <v>1040000</v>
      </c>
      <c r="G32" s="209">
        <f>E32/D32*100</f>
        <v>1400</v>
      </c>
      <c r="H32" s="380" t="s">
        <v>44</v>
      </c>
      <c r="I32" s="345"/>
      <c r="J32" s="381"/>
      <c r="K32" s="345"/>
      <c r="L32" s="345"/>
      <c r="M32" s="381"/>
      <c r="N32" s="345"/>
      <c r="O32" s="345"/>
      <c r="P32" s="382"/>
      <c r="Q32" s="448">
        <f>SUM(Q33:Q34)</f>
        <v>1120000</v>
      </c>
    </row>
    <row r="33" spans="1:17" s="65" customFormat="1" ht="20.100000000000001" customHeight="1" x14ac:dyDescent="0.15">
      <c r="A33" s="408"/>
      <c r="B33" s="74"/>
      <c r="C33" s="66"/>
      <c r="D33" s="217"/>
      <c r="E33" s="68"/>
      <c r="F33" s="172"/>
      <c r="G33" s="209"/>
      <c r="H33" s="201" t="s">
        <v>188</v>
      </c>
      <c r="I33" s="345">
        <v>80000</v>
      </c>
      <c r="J33" s="381" t="s">
        <v>52</v>
      </c>
      <c r="K33" s="345" t="s">
        <v>43</v>
      </c>
      <c r="L33" s="345">
        <v>12</v>
      </c>
      <c r="M33" s="381" t="s">
        <v>19</v>
      </c>
      <c r="N33" s="345"/>
      <c r="O33" s="345"/>
      <c r="P33" s="381"/>
      <c r="Q33" s="87">
        <f>I33*L33</f>
        <v>960000</v>
      </c>
    </row>
    <row r="34" spans="1:17" s="65" customFormat="1" ht="20.100000000000001" customHeight="1" x14ac:dyDescent="0.15">
      <c r="A34" s="408"/>
      <c r="B34" s="152"/>
      <c r="C34" s="219"/>
      <c r="D34" s="58"/>
      <c r="E34" s="71"/>
      <c r="F34" s="178"/>
      <c r="G34" s="220"/>
      <c r="H34" s="218" t="s">
        <v>84</v>
      </c>
      <c r="I34" s="44">
        <v>40000</v>
      </c>
      <c r="J34" s="79" t="s">
        <v>52</v>
      </c>
      <c r="K34" s="44" t="s">
        <v>43</v>
      </c>
      <c r="L34" s="44">
        <v>4</v>
      </c>
      <c r="M34" s="79" t="s">
        <v>19</v>
      </c>
      <c r="N34" s="44"/>
      <c r="O34" s="44"/>
      <c r="P34" s="77"/>
      <c r="Q34" s="403">
        <f>I34*L34</f>
        <v>160000</v>
      </c>
    </row>
    <row r="35" spans="1:17" s="65" customFormat="1" ht="20.100000000000001" customHeight="1" x14ac:dyDescent="0.15">
      <c r="A35" s="408"/>
      <c r="B35" s="288" t="s">
        <v>41</v>
      </c>
      <c r="C35" s="288"/>
      <c r="D35" s="221">
        <f>SUM(D36,D37,D41,D46,D49)</f>
        <v>15101000</v>
      </c>
      <c r="E35" s="71">
        <f>SUM(E36,E37,E41,E46,E49)</f>
        <v>18897460</v>
      </c>
      <c r="F35" s="178">
        <f>E35-D35</f>
        <v>3796460</v>
      </c>
      <c r="G35" s="222">
        <f>E35/D35*100</f>
        <v>125.14045427455136</v>
      </c>
      <c r="H35" s="211"/>
      <c r="I35" s="44"/>
      <c r="J35" s="79"/>
      <c r="K35" s="44"/>
      <c r="L35" s="44"/>
      <c r="M35" s="79"/>
      <c r="N35" s="44"/>
      <c r="O35" s="44"/>
      <c r="P35" s="77"/>
      <c r="Q35" s="355"/>
    </row>
    <row r="36" spans="1:17" s="65" customFormat="1" ht="20.100000000000001" customHeight="1" x14ac:dyDescent="0.15">
      <c r="A36" s="408"/>
      <c r="B36" s="202"/>
      <c r="C36" s="223" t="s">
        <v>50</v>
      </c>
      <c r="D36" s="71">
        <v>400000</v>
      </c>
      <c r="E36" s="206">
        <f>SUM(Q36)</f>
        <v>400000</v>
      </c>
      <c r="F36" s="161">
        <f>E36-D36</f>
        <v>0</v>
      </c>
      <c r="G36" s="207">
        <v>0</v>
      </c>
      <c r="H36" s="211" t="s">
        <v>50</v>
      </c>
      <c r="I36" s="42">
        <v>100000</v>
      </c>
      <c r="J36" s="78" t="s">
        <v>52</v>
      </c>
      <c r="K36" s="42" t="s">
        <v>43</v>
      </c>
      <c r="L36" s="42">
        <v>4</v>
      </c>
      <c r="M36" s="78" t="s">
        <v>35</v>
      </c>
      <c r="N36" s="42"/>
      <c r="O36" s="44"/>
      <c r="P36" s="77"/>
      <c r="Q36" s="87">
        <f>I36*L36</f>
        <v>400000</v>
      </c>
    </row>
    <row r="37" spans="1:17" s="65" customFormat="1" ht="20.100000000000001" customHeight="1" x14ac:dyDescent="0.15">
      <c r="A37" s="408"/>
      <c r="B37" s="66"/>
      <c r="C37" s="224" t="s">
        <v>122</v>
      </c>
      <c r="D37" s="68">
        <v>3980000</v>
      </c>
      <c r="E37" s="67">
        <f>SUM(Q38:Q40)</f>
        <v>5060000</v>
      </c>
      <c r="F37" s="165">
        <f>E37-D37</f>
        <v>1080000</v>
      </c>
      <c r="G37" s="166">
        <f>E37/D37*100</f>
        <v>127.1356783919598</v>
      </c>
      <c r="H37" s="197" t="s">
        <v>122</v>
      </c>
      <c r="I37" s="168"/>
      <c r="J37" s="198"/>
      <c r="K37" s="168"/>
      <c r="L37" s="168"/>
      <c r="M37" s="198"/>
      <c r="N37" s="168"/>
      <c r="O37" s="168"/>
      <c r="P37" s="199"/>
      <c r="Q37" s="401">
        <f>SUM(Q38:Q40)</f>
        <v>5060000</v>
      </c>
    </row>
    <row r="38" spans="1:17" s="65" customFormat="1" ht="20.100000000000001" customHeight="1" x14ac:dyDescent="0.15">
      <c r="A38" s="408"/>
      <c r="B38" s="66"/>
      <c r="C38" s="225"/>
      <c r="D38" s="68"/>
      <c r="E38" s="412"/>
      <c r="F38" s="172"/>
      <c r="G38" s="222"/>
      <c r="H38" s="201" t="s">
        <v>111</v>
      </c>
      <c r="I38" s="345">
        <v>160000</v>
      </c>
      <c r="J38" s="381" t="s">
        <v>52</v>
      </c>
      <c r="K38" s="345" t="s">
        <v>43</v>
      </c>
      <c r="L38" s="345">
        <v>12</v>
      </c>
      <c r="M38" s="381" t="s">
        <v>39</v>
      </c>
      <c r="N38" s="345"/>
      <c r="O38" s="345"/>
      <c r="P38" s="382"/>
      <c r="Q38" s="87">
        <f>I38*L38</f>
        <v>1920000</v>
      </c>
    </row>
    <row r="39" spans="1:17" s="65" customFormat="1" ht="20.100000000000001" customHeight="1" x14ac:dyDescent="0.15">
      <c r="A39" s="408"/>
      <c r="B39" s="66"/>
      <c r="C39" s="225"/>
      <c r="D39" s="68"/>
      <c r="E39" s="412"/>
      <c r="F39" s="172"/>
      <c r="G39" s="222"/>
      <c r="H39" s="201" t="s">
        <v>114</v>
      </c>
      <c r="I39" s="345">
        <v>220000</v>
      </c>
      <c r="J39" s="381" t="s">
        <v>52</v>
      </c>
      <c r="K39" s="345" t="s">
        <v>43</v>
      </c>
      <c r="L39" s="345">
        <v>12</v>
      </c>
      <c r="M39" s="381" t="s">
        <v>39</v>
      </c>
      <c r="N39" s="345"/>
      <c r="O39" s="345"/>
      <c r="P39" s="382"/>
      <c r="Q39" s="87">
        <f>I39*L39</f>
        <v>2640000</v>
      </c>
    </row>
    <row r="40" spans="1:17" s="65" customFormat="1" ht="20.100000000000001" customHeight="1" x14ac:dyDescent="0.15">
      <c r="A40" s="408"/>
      <c r="B40" s="66"/>
      <c r="C40" s="225"/>
      <c r="D40" s="68"/>
      <c r="E40" s="412"/>
      <c r="F40" s="172"/>
      <c r="G40" s="222"/>
      <c r="H40" s="211" t="s">
        <v>191</v>
      </c>
      <c r="I40" s="44">
        <v>500000</v>
      </c>
      <c r="J40" s="79" t="s">
        <v>52</v>
      </c>
      <c r="K40" s="44" t="s">
        <v>43</v>
      </c>
      <c r="L40" s="44">
        <v>1</v>
      </c>
      <c r="M40" s="79" t="s">
        <v>19</v>
      </c>
      <c r="N40" s="44"/>
      <c r="O40" s="44"/>
      <c r="P40" s="77"/>
      <c r="Q40" s="403">
        <f>I40*L40</f>
        <v>500000</v>
      </c>
    </row>
    <row r="41" spans="1:17" s="65" customFormat="1" ht="20.100000000000001" customHeight="1" x14ac:dyDescent="0.15">
      <c r="A41" s="408"/>
      <c r="B41" s="66"/>
      <c r="C41" s="224" t="s">
        <v>71</v>
      </c>
      <c r="D41" s="67">
        <v>2661000</v>
      </c>
      <c r="E41" s="67">
        <f>Q41</f>
        <v>2687460</v>
      </c>
      <c r="F41" s="165">
        <f>E41-D41</f>
        <v>26460</v>
      </c>
      <c r="G41" s="166">
        <f>E41/D41*100</f>
        <v>100.99436302142051</v>
      </c>
      <c r="H41" s="197" t="s">
        <v>121</v>
      </c>
      <c r="I41" s="168"/>
      <c r="J41" s="198"/>
      <c r="K41" s="168" t="s">
        <v>43</v>
      </c>
      <c r="L41" s="168"/>
      <c r="M41" s="198"/>
      <c r="N41" s="168"/>
      <c r="O41" s="168"/>
      <c r="P41" s="199"/>
      <c r="Q41" s="401">
        <f>SUM(Q42:Q45)</f>
        <v>2687460</v>
      </c>
    </row>
    <row r="42" spans="1:17" s="65" customFormat="1" ht="20.100000000000001" customHeight="1" x14ac:dyDescent="0.15">
      <c r="A42" s="408"/>
      <c r="B42" s="66"/>
      <c r="C42" s="70"/>
      <c r="D42" s="68"/>
      <c r="E42" s="412"/>
      <c r="F42" s="172"/>
      <c r="G42" s="173"/>
      <c r="H42" s="201" t="s">
        <v>150</v>
      </c>
      <c r="I42" s="345">
        <v>10000</v>
      </c>
      <c r="J42" s="381" t="s">
        <v>52</v>
      </c>
      <c r="K42" s="345" t="s">
        <v>43</v>
      </c>
      <c r="L42" s="345">
        <v>6</v>
      </c>
      <c r="M42" s="381" t="s">
        <v>19</v>
      </c>
      <c r="N42" s="345"/>
      <c r="O42" s="345"/>
      <c r="P42" s="382"/>
      <c r="Q42" s="87">
        <f t="shared" ref="Q42:Q45" si="0">I42*L42</f>
        <v>60000</v>
      </c>
    </row>
    <row r="43" spans="1:17" s="65" customFormat="1" ht="20.100000000000001" customHeight="1" x14ac:dyDescent="0.15">
      <c r="A43" s="408"/>
      <c r="B43" s="66"/>
      <c r="C43" s="70"/>
      <c r="D43" s="68"/>
      <c r="E43" s="412"/>
      <c r="F43" s="172"/>
      <c r="G43" s="173"/>
      <c r="H43" s="201" t="s">
        <v>140</v>
      </c>
      <c r="I43" s="345">
        <v>76750</v>
      </c>
      <c r="J43" s="381" t="s">
        <v>52</v>
      </c>
      <c r="K43" s="345" t="s">
        <v>43</v>
      </c>
      <c r="L43" s="345">
        <v>12</v>
      </c>
      <c r="M43" s="381" t="s">
        <v>39</v>
      </c>
      <c r="N43" s="345"/>
      <c r="O43" s="345"/>
      <c r="P43" s="382"/>
      <c r="Q43" s="87">
        <f t="shared" si="0"/>
        <v>921000</v>
      </c>
    </row>
    <row r="44" spans="1:17" s="65" customFormat="1" ht="20.100000000000001" customHeight="1" x14ac:dyDescent="0.15">
      <c r="A44" s="408"/>
      <c r="B44" s="74"/>
      <c r="C44" s="225"/>
      <c r="D44" s="68"/>
      <c r="E44" s="412"/>
      <c r="F44" s="172"/>
      <c r="G44" s="173"/>
      <c r="H44" s="201" t="s">
        <v>85</v>
      </c>
      <c r="I44" s="345">
        <v>35000</v>
      </c>
      <c r="J44" s="381" t="s">
        <v>52</v>
      </c>
      <c r="K44" s="345" t="s">
        <v>43</v>
      </c>
      <c r="L44" s="345">
        <v>48</v>
      </c>
      <c r="M44" s="381" t="s">
        <v>34</v>
      </c>
      <c r="N44" s="345"/>
      <c r="O44" s="345"/>
      <c r="P44" s="382"/>
      <c r="Q44" s="87">
        <f>I44*L44</f>
        <v>1680000</v>
      </c>
    </row>
    <row r="45" spans="1:17" s="65" customFormat="1" ht="20.100000000000001" customHeight="1" x14ac:dyDescent="0.15">
      <c r="A45" s="408"/>
      <c r="B45" s="74"/>
      <c r="C45" s="225"/>
      <c r="D45" s="68"/>
      <c r="E45" s="412"/>
      <c r="F45" s="172"/>
      <c r="G45" s="173"/>
      <c r="H45" s="201" t="s">
        <v>128</v>
      </c>
      <c r="I45" s="345">
        <v>26460</v>
      </c>
      <c r="J45" s="381" t="s">
        <v>52</v>
      </c>
      <c r="K45" s="345" t="s">
        <v>43</v>
      </c>
      <c r="L45" s="345">
        <v>1</v>
      </c>
      <c r="M45" s="381" t="s">
        <v>34</v>
      </c>
      <c r="N45" s="345"/>
      <c r="O45" s="345"/>
      <c r="P45" s="382"/>
      <c r="Q45" s="87">
        <f t="shared" si="0"/>
        <v>26460</v>
      </c>
    </row>
    <row r="46" spans="1:17" s="65" customFormat="1" ht="20.100000000000001" customHeight="1" x14ac:dyDescent="0.15">
      <c r="A46" s="408"/>
      <c r="B46" s="74"/>
      <c r="C46" s="224" t="s">
        <v>36</v>
      </c>
      <c r="D46" s="67">
        <v>1200000</v>
      </c>
      <c r="E46" s="67">
        <f>SUM(Q47:Q48)</f>
        <v>2490000</v>
      </c>
      <c r="F46" s="165">
        <f>E46-D46</f>
        <v>1290000</v>
      </c>
      <c r="G46" s="166">
        <f>E46/D46*100</f>
        <v>207.50000000000003</v>
      </c>
      <c r="H46" s="197" t="s">
        <v>36</v>
      </c>
      <c r="I46" s="168"/>
      <c r="J46" s="198"/>
      <c r="K46" s="168"/>
      <c r="L46" s="168"/>
      <c r="M46" s="198"/>
      <c r="N46" s="168"/>
      <c r="O46" s="168"/>
      <c r="P46" s="199"/>
      <c r="Q46" s="401">
        <f>SUM(Q47:Q48)</f>
        <v>2490000</v>
      </c>
    </row>
    <row r="47" spans="1:17" s="65" customFormat="1" ht="20.100000000000001" customHeight="1" x14ac:dyDescent="0.15">
      <c r="A47" s="408"/>
      <c r="B47" s="74"/>
      <c r="C47" s="225"/>
      <c r="D47" s="68"/>
      <c r="E47" s="412"/>
      <c r="F47" s="172"/>
      <c r="G47" s="173"/>
      <c r="H47" s="201" t="s">
        <v>145</v>
      </c>
      <c r="I47" s="345">
        <v>170000</v>
      </c>
      <c r="J47" s="381" t="s">
        <v>52</v>
      </c>
      <c r="K47" s="345" t="s">
        <v>43</v>
      </c>
      <c r="L47" s="345">
        <v>12</v>
      </c>
      <c r="M47" s="381" t="s">
        <v>39</v>
      </c>
      <c r="N47" s="345"/>
      <c r="O47" s="345"/>
      <c r="P47" s="382"/>
      <c r="Q47" s="87">
        <f>I47*L47</f>
        <v>2040000</v>
      </c>
    </row>
    <row r="48" spans="1:17" s="65" customFormat="1" ht="20.100000000000001" customHeight="1" x14ac:dyDescent="0.15">
      <c r="A48" s="408"/>
      <c r="B48" s="74"/>
      <c r="C48" s="223"/>
      <c r="D48" s="71"/>
      <c r="E48" s="210"/>
      <c r="F48" s="178"/>
      <c r="G48" s="179"/>
      <c r="H48" s="211" t="s">
        <v>97</v>
      </c>
      <c r="I48" s="44">
        <v>450000</v>
      </c>
      <c r="J48" s="79" t="s">
        <v>52</v>
      </c>
      <c r="K48" s="44" t="s">
        <v>43</v>
      </c>
      <c r="L48" s="44">
        <v>1</v>
      </c>
      <c r="M48" s="79" t="s">
        <v>19</v>
      </c>
      <c r="N48" s="44"/>
      <c r="O48" s="44"/>
      <c r="P48" s="77"/>
      <c r="Q48" s="403">
        <f>I48*L48</f>
        <v>450000</v>
      </c>
    </row>
    <row r="49" spans="1:17" s="65" customFormat="1" ht="20.100000000000001" customHeight="1" x14ac:dyDescent="0.15">
      <c r="A49" s="408"/>
      <c r="B49" s="74"/>
      <c r="C49" s="202" t="s">
        <v>149</v>
      </c>
      <c r="D49" s="67">
        <v>6860000</v>
      </c>
      <c r="E49" s="67">
        <f>Q49</f>
        <v>8260000</v>
      </c>
      <c r="F49" s="165">
        <f>E49-D49</f>
        <v>1400000</v>
      </c>
      <c r="G49" s="166">
        <f>E49/D49*100</f>
        <v>120.40816326530613</v>
      </c>
      <c r="H49" s="449" t="s">
        <v>149</v>
      </c>
      <c r="I49" s="345"/>
      <c r="J49" s="381"/>
      <c r="K49" s="345"/>
      <c r="L49" s="345"/>
      <c r="M49" s="381"/>
      <c r="N49" s="345"/>
      <c r="O49" s="345"/>
      <c r="P49" s="382"/>
      <c r="Q49" s="91">
        <f>SUM(Q50,Q52,Q56,Q58)</f>
        <v>8260000</v>
      </c>
    </row>
    <row r="50" spans="1:17" s="65" customFormat="1" ht="20.100000000000001" customHeight="1" x14ac:dyDescent="0.15">
      <c r="A50" s="408"/>
      <c r="B50" s="74"/>
      <c r="C50" s="66"/>
      <c r="D50" s="68"/>
      <c r="E50" s="68"/>
      <c r="F50" s="172"/>
      <c r="G50" s="209"/>
      <c r="H50" s="380" t="s">
        <v>170</v>
      </c>
      <c r="I50" s="345"/>
      <c r="J50" s="381"/>
      <c r="K50" s="345"/>
      <c r="L50" s="345"/>
      <c r="M50" s="381"/>
      <c r="N50" s="345"/>
      <c r="O50" s="345"/>
      <c r="P50" s="382"/>
      <c r="Q50" s="91">
        <f>Q51</f>
        <v>3800000</v>
      </c>
    </row>
    <row r="51" spans="1:17" s="65" customFormat="1" ht="20.100000000000001" customHeight="1" x14ac:dyDescent="0.15">
      <c r="A51" s="408"/>
      <c r="B51" s="74"/>
      <c r="C51" s="66"/>
      <c r="D51" s="68"/>
      <c r="E51" s="68"/>
      <c r="F51" s="172"/>
      <c r="G51" s="209"/>
      <c r="H51" s="380" t="s">
        <v>167</v>
      </c>
      <c r="I51" s="345">
        <v>950000</v>
      </c>
      <c r="J51" s="345" t="s">
        <v>52</v>
      </c>
      <c r="K51" s="345" t="s">
        <v>43</v>
      </c>
      <c r="L51" s="345">
        <v>4</v>
      </c>
      <c r="M51" s="345" t="s">
        <v>19</v>
      </c>
      <c r="N51" s="345"/>
      <c r="O51" s="345"/>
      <c r="P51" s="345"/>
      <c r="Q51" s="450">
        <f>I51*L51</f>
        <v>3800000</v>
      </c>
    </row>
    <row r="52" spans="1:17" s="65" customFormat="1" ht="20.100000000000001" customHeight="1" x14ac:dyDescent="0.15">
      <c r="A52" s="408"/>
      <c r="B52" s="74"/>
      <c r="C52" s="66"/>
      <c r="D52" s="68"/>
      <c r="E52" s="68"/>
      <c r="F52" s="172"/>
      <c r="G52" s="209"/>
      <c r="H52" s="380" t="s">
        <v>115</v>
      </c>
      <c r="I52" s="345"/>
      <c r="J52" s="381"/>
      <c r="K52" s="345"/>
      <c r="L52" s="345"/>
      <c r="M52" s="381"/>
      <c r="N52" s="345"/>
      <c r="O52" s="345"/>
      <c r="P52" s="382"/>
      <c r="Q52" s="87">
        <f>Q53+Q54+Q55</f>
        <v>1560000</v>
      </c>
    </row>
    <row r="53" spans="1:17" s="65" customFormat="1" ht="20.100000000000001" customHeight="1" x14ac:dyDescent="0.15">
      <c r="A53" s="408"/>
      <c r="B53" s="74"/>
      <c r="C53" s="66"/>
      <c r="D53" s="68"/>
      <c r="E53" s="68"/>
      <c r="F53" s="172"/>
      <c r="G53" s="209"/>
      <c r="H53" s="380" t="s">
        <v>54</v>
      </c>
      <c r="I53" s="345">
        <v>0</v>
      </c>
      <c r="J53" s="381" t="s">
        <v>52</v>
      </c>
      <c r="K53" s="345" t="s">
        <v>43</v>
      </c>
      <c r="L53" s="345">
        <v>0</v>
      </c>
      <c r="M53" s="381" t="s">
        <v>34</v>
      </c>
      <c r="N53" s="345"/>
      <c r="O53" s="345"/>
      <c r="P53" s="382"/>
      <c r="Q53" s="87">
        <f>SUM(I53*L53)</f>
        <v>0</v>
      </c>
    </row>
    <row r="54" spans="1:17" s="65" customFormat="1" ht="20.100000000000001" customHeight="1" x14ac:dyDescent="0.15">
      <c r="A54" s="408"/>
      <c r="B54" s="74"/>
      <c r="C54" s="66"/>
      <c r="D54" s="68"/>
      <c r="E54" s="68"/>
      <c r="F54" s="172"/>
      <c r="G54" s="209"/>
      <c r="H54" s="380" t="s">
        <v>57</v>
      </c>
      <c r="I54" s="345">
        <v>10000</v>
      </c>
      <c r="J54" s="381" t="s">
        <v>52</v>
      </c>
      <c r="K54" s="345" t="s">
        <v>43</v>
      </c>
      <c r="L54" s="345">
        <v>48</v>
      </c>
      <c r="M54" s="381" t="s">
        <v>34</v>
      </c>
      <c r="N54" s="345" t="s">
        <v>43</v>
      </c>
      <c r="O54" s="345">
        <v>2</v>
      </c>
      <c r="P54" s="382" t="s">
        <v>19</v>
      </c>
      <c r="Q54" s="87">
        <f>I54*L54*O54</f>
        <v>960000</v>
      </c>
    </row>
    <row r="55" spans="1:17" s="65" customFormat="1" ht="20.100000000000001" customHeight="1" x14ac:dyDescent="0.15">
      <c r="A55" s="408"/>
      <c r="B55" s="74"/>
      <c r="C55" s="66"/>
      <c r="D55" s="68"/>
      <c r="E55" s="68"/>
      <c r="F55" s="172"/>
      <c r="G55" s="209"/>
      <c r="H55" s="380" t="s">
        <v>134</v>
      </c>
      <c r="I55" s="345">
        <v>100000</v>
      </c>
      <c r="J55" s="381" t="s">
        <v>52</v>
      </c>
      <c r="K55" s="345" t="s">
        <v>43</v>
      </c>
      <c r="L55" s="345">
        <v>3</v>
      </c>
      <c r="M55" s="381" t="s">
        <v>34</v>
      </c>
      <c r="N55" s="345" t="s">
        <v>43</v>
      </c>
      <c r="O55" s="345">
        <v>2</v>
      </c>
      <c r="P55" s="382" t="s">
        <v>19</v>
      </c>
      <c r="Q55" s="87">
        <f>I55*L55*O55</f>
        <v>600000</v>
      </c>
    </row>
    <row r="56" spans="1:17" s="65" customFormat="1" ht="20.100000000000001" customHeight="1" x14ac:dyDescent="0.15">
      <c r="A56" s="451"/>
      <c r="B56" s="80"/>
      <c r="C56" s="416"/>
      <c r="D56" s="73"/>
      <c r="E56" s="73"/>
      <c r="F56" s="417"/>
      <c r="G56" s="452"/>
      <c r="H56" s="453" t="s">
        <v>86</v>
      </c>
      <c r="I56" s="105"/>
      <c r="J56" s="106"/>
      <c r="K56" s="105"/>
      <c r="L56" s="105"/>
      <c r="M56" s="106"/>
      <c r="N56" s="105"/>
      <c r="O56" s="105"/>
      <c r="P56" s="107"/>
      <c r="Q56" s="108">
        <f>Q57</f>
        <v>100000</v>
      </c>
    </row>
    <row r="57" spans="1:17" s="65" customFormat="1" ht="20.100000000000001" customHeight="1" x14ac:dyDescent="0.15">
      <c r="A57" s="422"/>
      <c r="B57" s="423"/>
      <c r="C57" s="392"/>
      <c r="D57" s="424"/>
      <c r="E57" s="424"/>
      <c r="F57" s="425"/>
      <c r="G57" s="426"/>
      <c r="H57" s="427" t="s">
        <v>196</v>
      </c>
      <c r="I57" s="428">
        <v>2000</v>
      </c>
      <c r="J57" s="429" t="s">
        <v>52</v>
      </c>
      <c r="K57" s="428" t="s">
        <v>43</v>
      </c>
      <c r="L57" s="428">
        <v>50</v>
      </c>
      <c r="M57" s="429" t="s">
        <v>34</v>
      </c>
      <c r="N57" s="428" t="s">
        <v>43</v>
      </c>
      <c r="O57" s="428">
        <v>1</v>
      </c>
      <c r="P57" s="430" t="s">
        <v>19</v>
      </c>
      <c r="Q57" s="431">
        <f>I57*L57*O57</f>
        <v>100000</v>
      </c>
    </row>
    <row r="58" spans="1:17" s="65" customFormat="1" ht="20.100000000000001" customHeight="1" x14ac:dyDescent="0.15">
      <c r="A58" s="408"/>
      <c r="B58" s="74"/>
      <c r="C58" s="66"/>
      <c r="D58" s="68"/>
      <c r="E58" s="68"/>
      <c r="F58" s="172"/>
      <c r="G58" s="209"/>
      <c r="H58" s="380" t="s">
        <v>189</v>
      </c>
      <c r="I58" s="345"/>
      <c r="J58" s="381"/>
      <c r="K58" s="345"/>
      <c r="L58" s="345"/>
      <c r="M58" s="381"/>
      <c r="N58" s="345"/>
      <c r="O58" s="345"/>
      <c r="P58" s="432"/>
      <c r="Q58" s="347">
        <f>Q59+Q60+Q61</f>
        <v>2800000</v>
      </c>
    </row>
    <row r="59" spans="1:17" s="65" customFormat="1" ht="20.100000000000001" customHeight="1" x14ac:dyDescent="0.15">
      <c r="A59" s="408"/>
      <c r="B59" s="74"/>
      <c r="C59" s="66"/>
      <c r="D59" s="68"/>
      <c r="E59" s="68"/>
      <c r="F59" s="172"/>
      <c r="G59" s="209"/>
      <c r="H59" s="380" t="s">
        <v>102</v>
      </c>
      <c r="I59" s="345">
        <v>250000</v>
      </c>
      <c r="J59" s="381" t="s">
        <v>52</v>
      </c>
      <c r="K59" s="345" t="s">
        <v>43</v>
      </c>
      <c r="L59" s="345"/>
      <c r="M59" s="381"/>
      <c r="N59" s="345"/>
      <c r="O59" s="345">
        <v>4</v>
      </c>
      <c r="P59" s="382" t="s">
        <v>19</v>
      </c>
      <c r="Q59" s="87">
        <f>I59*O59</f>
        <v>1000000</v>
      </c>
    </row>
    <row r="60" spans="1:17" s="65" customFormat="1" ht="20.100000000000001" customHeight="1" x14ac:dyDescent="0.15">
      <c r="A60" s="408"/>
      <c r="B60" s="74"/>
      <c r="C60" s="66"/>
      <c r="D60" s="68"/>
      <c r="E60" s="68"/>
      <c r="F60" s="172"/>
      <c r="G60" s="209"/>
      <c r="H60" s="380" t="s">
        <v>107</v>
      </c>
      <c r="I60" s="345">
        <v>350000</v>
      </c>
      <c r="J60" s="381" t="s">
        <v>52</v>
      </c>
      <c r="K60" s="345" t="s">
        <v>43</v>
      </c>
      <c r="L60" s="345"/>
      <c r="M60" s="381"/>
      <c r="N60" s="345"/>
      <c r="O60" s="345">
        <v>4</v>
      </c>
      <c r="P60" s="382" t="s">
        <v>19</v>
      </c>
      <c r="Q60" s="87">
        <f>I60*O60</f>
        <v>1400000</v>
      </c>
    </row>
    <row r="61" spans="1:17" s="65" customFormat="1" ht="20.100000000000001" customHeight="1" x14ac:dyDescent="0.15">
      <c r="A61" s="433"/>
      <c r="B61" s="152"/>
      <c r="C61" s="219"/>
      <c r="D61" s="71"/>
      <c r="E61" s="71"/>
      <c r="F61" s="178"/>
      <c r="G61" s="220"/>
      <c r="H61" s="218" t="s">
        <v>77</v>
      </c>
      <c r="I61" s="44">
        <v>200000</v>
      </c>
      <c r="J61" s="79" t="s">
        <v>52</v>
      </c>
      <c r="K61" s="44" t="s">
        <v>43</v>
      </c>
      <c r="L61" s="44"/>
      <c r="M61" s="79"/>
      <c r="N61" s="44"/>
      <c r="O61" s="44">
        <v>2</v>
      </c>
      <c r="P61" s="77" t="s">
        <v>19</v>
      </c>
      <c r="Q61" s="403">
        <f>I61*O61</f>
        <v>400000</v>
      </c>
    </row>
    <row r="62" spans="1:17" s="65" customFormat="1" ht="20.100000000000001" customHeight="1" x14ac:dyDescent="0.15">
      <c r="A62" s="270" t="s">
        <v>141</v>
      </c>
      <c r="B62" s="384"/>
      <c r="C62" s="384"/>
      <c r="D62" s="76">
        <f>D63</f>
        <v>0</v>
      </c>
      <c r="E62" s="76">
        <f>E63</f>
        <v>0</v>
      </c>
      <c r="F62" s="153">
        <f t="shared" ref="F62:F68" si="1">E62-D62</f>
        <v>0</v>
      </c>
      <c r="G62" s="226">
        <v>0</v>
      </c>
      <c r="H62" s="211"/>
      <c r="I62" s="44"/>
      <c r="J62" s="79"/>
      <c r="K62" s="44"/>
      <c r="L62" s="44"/>
      <c r="M62" s="79"/>
      <c r="N62" s="44"/>
      <c r="O62" s="44"/>
      <c r="P62" s="77"/>
      <c r="Q62" s="100"/>
    </row>
    <row r="63" spans="1:17" s="65" customFormat="1" ht="20.100000000000001" customHeight="1" x14ac:dyDescent="0.15">
      <c r="A63" s="434"/>
      <c r="B63" s="275" t="s">
        <v>30</v>
      </c>
      <c r="C63" s="275"/>
      <c r="D63" s="206">
        <f>D64+D65</f>
        <v>0</v>
      </c>
      <c r="E63" s="206">
        <f>E64</f>
        <v>0</v>
      </c>
      <c r="F63" s="161">
        <f t="shared" si="1"/>
        <v>0</v>
      </c>
      <c r="G63" s="207">
        <v>0</v>
      </c>
      <c r="H63" s="193"/>
      <c r="I63" s="42"/>
      <c r="J63" s="78"/>
      <c r="K63" s="42"/>
      <c r="L63" s="42"/>
      <c r="M63" s="78"/>
      <c r="N63" s="42"/>
      <c r="O63" s="42"/>
      <c r="P63" s="194"/>
      <c r="Q63" s="435"/>
    </row>
    <row r="64" spans="1:17" s="65" customFormat="1" ht="20.100000000000001" customHeight="1" x14ac:dyDescent="0.15">
      <c r="A64" s="69"/>
      <c r="B64" s="70"/>
      <c r="C64" s="219" t="s">
        <v>146</v>
      </c>
      <c r="D64" s="71">
        <v>0</v>
      </c>
      <c r="E64" s="71">
        <v>0</v>
      </c>
      <c r="F64" s="178">
        <v>0</v>
      </c>
      <c r="G64" s="220">
        <v>0</v>
      </c>
      <c r="H64" s="211" t="s">
        <v>146</v>
      </c>
      <c r="I64" s="44">
        <v>0</v>
      </c>
      <c r="J64" s="79" t="s">
        <v>52</v>
      </c>
      <c r="K64" s="44"/>
      <c r="L64" s="44">
        <v>0</v>
      </c>
      <c r="M64" s="79" t="s">
        <v>19</v>
      </c>
      <c r="N64" s="44"/>
      <c r="O64" s="44"/>
      <c r="P64" s="77"/>
      <c r="Q64" s="403">
        <f>I64*L64</f>
        <v>0</v>
      </c>
    </row>
    <row r="65" spans="1:17" s="65" customFormat="1" ht="20.100000000000001" customHeight="1" x14ac:dyDescent="0.15">
      <c r="A65" s="404"/>
      <c r="B65" s="151"/>
      <c r="C65" s="149" t="s">
        <v>151</v>
      </c>
      <c r="D65" s="71">
        <v>0</v>
      </c>
      <c r="E65" s="71">
        <f>Q65</f>
        <v>0</v>
      </c>
      <c r="F65" s="161">
        <f t="shared" si="1"/>
        <v>0</v>
      </c>
      <c r="G65" s="207">
        <v>0</v>
      </c>
      <c r="H65" s="211" t="s">
        <v>151</v>
      </c>
      <c r="I65" s="42">
        <v>0</v>
      </c>
      <c r="J65" s="78" t="s">
        <v>52</v>
      </c>
      <c r="K65" s="42"/>
      <c r="L65" s="42">
        <v>0</v>
      </c>
      <c r="M65" s="78" t="s">
        <v>19</v>
      </c>
      <c r="N65" s="42"/>
      <c r="O65" s="44"/>
      <c r="P65" s="77"/>
      <c r="Q65" s="101">
        <f>I65*L65</f>
        <v>0</v>
      </c>
    </row>
    <row r="66" spans="1:17" s="65" customFormat="1" ht="20.100000000000001" customHeight="1" x14ac:dyDescent="0.15">
      <c r="A66" s="436" t="s">
        <v>42</v>
      </c>
      <c r="B66" s="270"/>
      <c r="C66" s="270"/>
      <c r="D66" s="76">
        <f>D67</f>
        <v>56680000</v>
      </c>
      <c r="E66" s="76">
        <f>E67</f>
        <v>88602800</v>
      </c>
      <c r="F66" s="153">
        <f t="shared" si="1"/>
        <v>31922800</v>
      </c>
      <c r="G66" s="226">
        <f>E66/D66*100</f>
        <v>156.32110091743118</v>
      </c>
      <c r="H66" s="211"/>
      <c r="I66" s="44"/>
      <c r="J66" s="79"/>
      <c r="K66" s="44"/>
      <c r="L66" s="44"/>
      <c r="M66" s="79"/>
      <c r="N66" s="44"/>
      <c r="O66" s="44"/>
      <c r="P66" s="77"/>
      <c r="Q66" s="100"/>
    </row>
    <row r="67" spans="1:17" s="65" customFormat="1" ht="20.100000000000001" customHeight="1" x14ac:dyDescent="0.15">
      <c r="A67" s="437"/>
      <c r="B67" s="276" t="s">
        <v>42</v>
      </c>
      <c r="C67" s="277"/>
      <c r="D67" s="68">
        <f>D68</f>
        <v>56680000</v>
      </c>
      <c r="E67" s="68">
        <f>E68</f>
        <v>88602800</v>
      </c>
      <c r="F67" s="165">
        <f t="shared" si="1"/>
        <v>31922800</v>
      </c>
      <c r="G67" s="166">
        <f>E67/D67*100</f>
        <v>156.32110091743118</v>
      </c>
      <c r="H67" s="201"/>
      <c r="I67" s="168"/>
      <c r="J67" s="198"/>
      <c r="K67" s="168"/>
      <c r="L67" s="168"/>
      <c r="M67" s="198"/>
      <c r="N67" s="168"/>
      <c r="O67" s="345"/>
      <c r="P67" s="382"/>
      <c r="Q67" s="401"/>
    </row>
    <row r="68" spans="1:17" s="65" customFormat="1" ht="20.100000000000001" customHeight="1" x14ac:dyDescent="0.15">
      <c r="A68" s="69"/>
      <c r="B68" s="150"/>
      <c r="C68" s="202" t="s">
        <v>162</v>
      </c>
      <c r="D68" s="60">
        <v>56680000</v>
      </c>
      <c r="E68" s="60">
        <f>Q68</f>
        <v>88602800</v>
      </c>
      <c r="F68" s="167">
        <f t="shared" si="1"/>
        <v>31922800</v>
      </c>
      <c r="G68" s="227">
        <f>E68/D68*100</f>
        <v>156.32110091743118</v>
      </c>
      <c r="H68" s="197" t="s">
        <v>162</v>
      </c>
      <c r="I68" s="168"/>
      <c r="J68" s="168"/>
      <c r="K68" s="168"/>
      <c r="L68" s="168"/>
      <c r="M68" s="168"/>
      <c r="N68" s="168"/>
      <c r="O68" s="168"/>
      <c r="P68" s="228"/>
      <c r="Q68" s="438">
        <f>SUM(Q69,Q73,Q78,Q86,Q89,Q94,Q98,Q100)</f>
        <v>88602800</v>
      </c>
    </row>
    <row r="69" spans="1:17" s="65" customFormat="1" ht="20.100000000000001" customHeight="1" x14ac:dyDescent="0.15">
      <c r="A69" s="69"/>
      <c r="B69" s="70"/>
      <c r="C69" s="66"/>
      <c r="D69" s="217"/>
      <c r="E69" s="229"/>
      <c r="F69" s="174"/>
      <c r="G69" s="173"/>
      <c r="H69" s="201" t="s">
        <v>159</v>
      </c>
      <c r="I69" s="345"/>
      <c r="J69" s="345"/>
      <c r="K69" s="345"/>
      <c r="L69" s="345"/>
      <c r="M69" s="345"/>
      <c r="N69" s="345"/>
      <c r="O69" s="345"/>
      <c r="P69" s="399"/>
      <c r="Q69" s="91">
        <f>SUM(Q70:Q72)</f>
        <v>6125000</v>
      </c>
    </row>
    <row r="70" spans="1:17" s="65" customFormat="1" ht="20.100000000000001" customHeight="1" x14ac:dyDescent="0.15">
      <c r="A70" s="69"/>
      <c r="B70" s="70"/>
      <c r="C70" s="66"/>
      <c r="D70" s="217"/>
      <c r="E70" s="229"/>
      <c r="F70" s="174"/>
      <c r="G70" s="230"/>
      <c r="H70" s="201" t="s">
        <v>135</v>
      </c>
      <c r="I70" s="345">
        <v>20000</v>
      </c>
      <c r="J70" s="345" t="s">
        <v>52</v>
      </c>
      <c r="K70" s="345" t="s">
        <v>43</v>
      </c>
      <c r="L70" s="439">
        <v>12</v>
      </c>
      <c r="M70" s="439" t="s">
        <v>34</v>
      </c>
      <c r="N70" s="345" t="s">
        <v>43</v>
      </c>
      <c r="O70" s="345">
        <v>12</v>
      </c>
      <c r="P70" s="399" t="s">
        <v>47</v>
      </c>
      <c r="Q70" s="91">
        <f>I70*L70*O70</f>
        <v>2880000</v>
      </c>
    </row>
    <row r="71" spans="1:17" s="65" customFormat="1" ht="20.100000000000001" customHeight="1" x14ac:dyDescent="0.15">
      <c r="A71" s="69"/>
      <c r="B71" s="70"/>
      <c r="C71" s="66"/>
      <c r="D71" s="217"/>
      <c r="E71" s="229"/>
      <c r="F71" s="174"/>
      <c r="G71" s="230"/>
      <c r="H71" s="201" t="s">
        <v>133</v>
      </c>
      <c r="I71" s="345"/>
      <c r="J71" s="345"/>
      <c r="K71" s="345"/>
      <c r="L71" s="345"/>
      <c r="M71" s="399"/>
      <c r="N71" s="345"/>
      <c r="O71" s="345"/>
      <c r="P71" s="399"/>
      <c r="Q71" s="91">
        <v>1925000</v>
      </c>
    </row>
    <row r="72" spans="1:17" s="65" customFormat="1" ht="20.100000000000001" customHeight="1" x14ac:dyDescent="0.15">
      <c r="A72" s="69"/>
      <c r="B72" s="70"/>
      <c r="C72" s="66"/>
      <c r="D72" s="217"/>
      <c r="E72" s="229"/>
      <c r="F72" s="174"/>
      <c r="G72" s="230"/>
      <c r="H72" s="211" t="s">
        <v>69</v>
      </c>
      <c r="I72" s="44"/>
      <c r="J72" s="44"/>
      <c r="K72" s="44"/>
      <c r="L72" s="44"/>
      <c r="M72" s="44"/>
      <c r="N72" s="44"/>
      <c r="O72" s="44"/>
      <c r="P72" s="232"/>
      <c r="Q72" s="400">
        <v>1320000</v>
      </c>
    </row>
    <row r="73" spans="1:17" s="65" customFormat="1" ht="20.100000000000001" customHeight="1" x14ac:dyDescent="0.15">
      <c r="A73" s="69"/>
      <c r="B73" s="70"/>
      <c r="C73" s="66"/>
      <c r="D73" s="217"/>
      <c r="E73" s="229"/>
      <c r="F73" s="174"/>
      <c r="G73" s="173"/>
      <c r="H73" s="201" t="s">
        <v>176</v>
      </c>
      <c r="I73" s="345"/>
      <c r="J73" s="345"/>
      <c r="K73" s="345"/>
      <c r="L73" s="345"/>
      <c r="M73" s="345"/>
      <c r="N73" s="345"/>
      <c r="O73" s="345"/>
      <c r="P73" s="399"/>
      <c r="Q73" s="91">
        <f>SUM(Q74:Q77)</f>
        <v>18400000</v>
      </c>
    </row>
    <row r="74" spans="1:17" s="65" customFormat="1" ht="20.100000000000001" customHeight="1" x14ac:dyDescent="0.15">
      <c r="A74" s="69"/>
      <c r="B74" s="70"/>
      <c r="C74" s="66"/>
      <c r="D74" s="217"/>
      <c r="E74" s="217"/>
      <c r="F74" s="174"/>
      <c r="G74" s="222"/>
      <c r="H74" s="201" t="s">
        <v>62</v>
      </c>
      <c r="I74" s="345"/>
      <c r="J74" s="345"/>
      <c r="K74" s="345"/>
      <c r="L74" s="345"/>
      <c r="M74" s="345"/>
      <c r="N74" s="345"/>
      <c r="O74" s="345"/>
      <c r="P74" s="399"/>
      <c r="Q74" s="91">
        <v>4878000</v>
      </c>
    </row>
    <row r="75" spans="1:17" s="65" customFormat="1" ht="20.100000000000001" customHeight="1" x14ac:dyDescent="0.15">
      <c r="A75" s="69"/>
      <c r="B75" s="70"/>
      <c r="C75" s="66"/>
      <c r="D75" s="217"/>
      <c r="E75" s="217"/>
      <c r="F75" s="174"/>
      <c r="G75" s="222"/>
      <c r="H75" s="201" t="s">
        <v>58</v>
      </c>
      <c r="I75" s="345"/>
      <c r="J75" s="345"/>
      <c r="K75" s="345"/>
      <c r="L75" s="345"/>
      <c r="M75" s="345"/>
      <c r="N75" s="345"/>
      <c r="O75" s="345"/>
      <c r="P75" s="399"/>
      <c r="Q75" s="91">
        <v>2000000</v>
      </c>
    </row>
    <row r="76" spans="1:17" s="65" customFormat="1" ht="20.100000000000001" customHeight="1" x14ac:dyDescent="0.15">
      <c r="A76" s="69"/>
      <c r="B76" s="70"/>
      <c r="C76" s="66"/>
      <c r="D76" s="217"/>
      <c r="E76" s="217"/>
      <c r="F76" s="174"/>
      <c r="G76" s="222"/>
      <c r="H76" s="201" t="s">
        <v>63</v>
      </c>
      <c r="I76" s="345"/>
      <c r="J76" s="345"/>
      <c r="K76" s="345"/>
      <c r="L76" s="345"/>
      <c r="M76" s="345"/>
      <c r="N76" s="345"/>
      <c r="O76" s="345"/>
      <c r="P76" s="399"/>
      <c r="Q76" s="91">
        <v>4722000</v>
      </c>
    </row>
    <row r="77" spans="1:17" s="65" customFormat="1" ht="20.100000000000001" customHeight="1" x14ac:dyDescent="0.15">
      <c r="A77" s="69"/>
      <c r="B77" s="70"/>
      <c r="C77" s="66"/>
      <c r="D77" s="217"/>
      <c r="E77" s="217"/>
      <c r="F77" s="174"/>
      <c r="G77" s="231"/>
      <c r="H77" s="211" t="s">
        <v>60</v>
      </c>
      <c r="I77" s="44"/>
      <c r="J77" s="44"/>
      <c r="K77" s="44"/>
      <c r="L77" s="44"/>
      <c r="M77" s="44"/>
      <c r="N77" s="44"/>
      <c r="O77" s="44"/>
      <c r="P77" s="232"/>
      <c r="Q77" s="400">
        <v>6800000</v>
      </c>
    </row>
    <row r="78" spans="1:17" s="65" customFormat="1" ht="20.100000000000001" customHeight="1" x14ac:dyDescent="0.15">
      <c r="A78" s="69"/>
      <c r="B78" s="70"/>
      <c r="C78" s="66"/>
      <c r="D78" s="217"/>
      <c r="E78" s="229"/>
      <c r="F78" s="174"/>
      <c r="G78" s="173"/>
      <c r="H78" s="201" t="s">
        <v>164</v>
      </c>
      <c r="I78" s="345"/>
      <c r="J78" s="345"/>
      <c r="K78" s="345"/>
      <c r="L78" s="345"/>
      <c r="M78" s="345"/>
      <c r="N78" s="345"/>
      <c r="O78" s="345"/>
      <c r="P78" s="399"/>
      <c r="Q78" s="91">
        <f>SUM(Q79,Q80,Q81,Q82,Q83,Q84)</f>
        <v>8677800</v>
      </c>
    </row>
    <row r="79" spans="1:17" s="65" customFormat="1" ht="20.100000000000001" customHeight="1" x14ac:dyDescent="0.15">
      <c r="A79" s="69"/>
      <c r="B79" s="70"/>
      <c r="C79" s="66"/>
      <c r="D79" s="217"/>
      <c r="E79" s="229"/>
      <c r="F79" s="174"/>
      <c r="G79" s="173"/>
      <c r="H79" s="201" t="s">
        <v>175</v>
      </c>
      <c r="I79" s="345">
        <v>3558000</v>
      </c>
      <c r="J79" s="345" t="s">
        <v>52</v>
      </c>
      <c r="K79" s="345" t="s">
        <v>43</v>
      </c>
      <c r="L79" s="345">
        <v>1</v>
      </c>
      <c r="M79" s="345" t="s">
        <v>19</v>
      </c>
      <c r="N79" s="345"/>
      <c r="O79" s="345"/>
      <c r="P79" s="399"/>
      <c r="Q79" s="91">
        <f t="shared" ref="Q79:Q82" si="2">I79*L79</f>
        <v>3558000</v>
      </c>
    </row>
    <row r="80" spans="1:17" s="65" customFormat="1" ht="20.100000000000001" customHeight="1" x14ac:dyDescent="0.15">
      <c r="A80" s="69"/>
      <c r="B80" s="70"/>
      <c r="C80" s="66"/>
      <c r="D80" s="217"/>
      <c r="E80" s="229"/>
      <c r="F80" s="174"/>
      <c r="G80" s="173"/>
      <c r="H80" s="201" t="s">
        <v>179</v>
      </c>
      <c r="I80" s="345">
        <v>200000</v>
      </c>
      <c r="J80" s="345" t="s">
        <v>52</v>
      </c>
      <c r="K80" s="345" t="s">
        <v>43</v>
      </c>
      <c r="L80" s="345">
        <v>2</v>
      </c>
      <c r="M80" s="345" t="s">
        <v>19</v>
      </c>
      <c r="N80" s="345"/>
      <c r="O80" s="345"/>
      <c r="P80" s="399"/>
      <c r="Q80" s="91">
        <f t="shared" si="2"/>
        <v>400000</v>
      </c>
    </row>
    <row r="81" spans="1:17" s="65" customFormat="1" ht="20.100000000000001" customHeight="1" x14ac:dyDescent="0.15">
      <c r="A81" s="69"/>
      <c r="B81" s="70"/>
      <c r="C81" s="66"/>
      <c r="D81" s="217"/>
      <c r="E81" s="217"/>
      <c r="F81" s="174"/>
      <c r="G81" s="222"/>
      <c r="H81" s="201" t="s">
        <v>165</v>
      </c>
      <c r="I81" s="345">
        <v>70000</v>
      </c>
      <c r="J81" s="345" t="s">
        <v>52</v>
      </c>
      <c r="K81" s="345" t="s">
        <v>43</v>
      </c>
      <c r="L81" s="345">
        <v>2</v>
      </c>
      <c r="M81" s="345" t="s">
        <v>19</v>
      </c>
      <c r="N81" s="345"/>
      <c r="O81" s="345"/>
      <c r="P81" s="399"/>
      <c r="Q81" s="91">
        <f t="shared" si="2"/>
        <v>140000</v>
      </c>
    </row>
    <row r="82" spans="1:17" s="65" customFormat="1" ht="20.100000000000001" customHeight="1" x14ac:dyDescent="0.15">
      <c r="A82" s="69"/>
      <c r="B82" s="70"/>
      <c r="C82" s="66"/>
      <c r="D82" s="217"/>
      <c r="E82" s="217"/>
      <c r="F82" s="174"/>
      <c r="G82" s="222"/>
      <c r="H82" s="201" t="s">
        <v>65</v>
      </c>
      <c r="I82" s="345">
        <v>70000</v>
      </c>
      <c r="J82" s="345" t="s">
        <v>52</v>
      </c>
      <c r="K82" s="345" t="s">
        <v>43</v>
      </c>
      <c r="L82" s="345">
        <v>12</v>
      </c>
      <c r="M82" s="345" t="s">
        <v>39</v>
      </c>
      <c r="N82" s="345"/>
      <c r="O82" s="345"/>
      <c r="P82" s="399"/>
      <c r="Q82" s="91">
        <f t="shared" si="2"/>
        <v>840000</v>
      </c>
    </row>
    <row r="83" spans="1:17" s="65" customFormat="1" ht="20.100000000000001" customHeight="1" x14ac:dyDescent="0.15">
      <c r="A83" s="69"/>
      <c r="B83" s="70"/>
      <c r="C83" s="66"/>
      <c r="D83" s="217"/>
      <c r="E83" s="217"/>
      <c r="F83" s="174"/>
      <c r="G83" s="231"/>
      <c r="H83" s="201" t="s">
        <v>129</v>
      </c>
      <c r="I83" s="345">
        <v>2489800</v>
      </c>
      <c r="J83" s="345" t="s">
        <v>52</v>
      </c>
      <c r="K83" s="345" t="s">
        <v>43</v>
      </c>
      <c r="L83" s="345">
        <v>1</v>
      </c>
      <c r="M83" s="345" t="s">
        <v>19</v>
      </c>
      <c r="N83" s="345"/>
      <c r="O83" s="345"/>
      <c r="P83" s="399"/>
      <c r="Q83" s="91">
        <f>I83*L83</f>
        <v>2489800</v>
      </c>
    </row>
    <row r="84" spans="1:17" s="65" customFormat="1" ht="20.100000000000001" customHeight="1" x14ac:dyDescent="0.15">
      <c r="A84" s="72"/>
      <c r="B84" s="440"/>
      <c r="C84" s="416"/>
      <c r="D84" s="441"/>
      <c r="E84" s="441"/>
      <c r="F84" s="442"/>
      <c r="G84" s="443"/>
      <c r="H84" s="420" t="s">
        <v>199</v>
      </c>
      <c r="I84" s="105"/>
      <c r="J84" s="105"/>
      <c r="K84" s="105"/>
      <c r="L84" s="105"/>
      <c r="M84" s="105"/>
      <c r="N84" s="105"/>
      <c r="O84" s="105"/>
      <c r="P84" s="444"/>
      <c r="Q84" s="445">
        <f>Q85</f>
        <v>1250000</v>
      </c>
    </row>
    <row r="85" spans="1:17" s="65" customFormat="1" ht="20.100000000000001" customHeight="1" x14ac:dyDescent="0.15">
      <c r="A85" s="390"/>
      <c r="B85" s="391"/>
      <c r="C85" s="392"/>
      <c r="D85" s="393"/>
      <c r="E85" s="393"/>
      <c r="F85" s="394"/>
      <c r="G85" s="395"/>
      <c r="H85" s="396" t="s">
        <v>187</v>
      </c>
      <c r="I85" s="109">
        <v>250000</v>
      </c>
      <c r="J85" s="109" t="s">
        <v>52</v>
      </c>
      <c r="K85" s="109" t="s">
        <v>43</v>
      </c>
      <c r="L85" s="109">
        <v>5</v>
      </c>
      <c r="M85" s="109" t="s">
        <v>19</v>
      </c>
      <c r="N85" s="109"/>
      <c r="O85" s="109"/>
      <c r="P85" s="397"/>
      <c r="Q85" s="398">
        <f>I85*L85</f>
        <v>1250000</v>
      </c>
    </row>
    <row r="86" spans="1:17" s="65" customFormat="1" ht="20.100000000000001" customHeight="1" x14ac:dyDescent="0.15">
      <c r="A86" s="69"/>
      <c r="B86" s="70"/>
      <c r="C86" s="66"/>
      <c r="D86" s="217"/>
      <c r="E86" s="217"/>
      <c r="F86" s="174"/>
      <c r="G86" s="222"/>
      <c r="H86" s="201" t="s">
        <v>194</v>
      </c>
      <c r="I86" s="345"/>
      <c r="J86" s="345"/>
      <c r="K86" s="345"/>
      <c r="L86" s="345"/>
      <c r="M86" s="345"/>
      <c r="N86" s="345"/>
      <c r="O86" s="345"/>
      <c r="P86" s="399"/>
      <c r="Q86" s="91">
        <f>Q87+Q88</f>
        <v>4950000</v>
      </c>
    </row>
    <row r="87" spans="1:17" s="65" customFormat="1" ht="20.100000000000001" customHeight="1" x14ac:dyDescent="0.15">
      <c r="A87" s="69"/>
      <c r="B87" s="70"/>
      <c r="C87" s="66"/>
      <c r="D87" s="217"/>
      <c r="E87" s="217"/>
      <c r="F87" s="174"/>
      <c r="G87" s="222"/>
      <c r="H87" s="201" t="s">
        <v>83</v>
      </c>
      <c r="I87" s="345">
        <v>150000</v>
      </c>
      <c r="J87" s="345" t="s">
        <v>52</v>
      </c>
      <c r="K87" s="345" t="s">
        <v>43</v>
      </c>
      <c r="L87" s="345">
        <v>3</v>
      </c>
      <c r="M87" s="345" t="s">
        <v>34</v>
      </c>
      <c r="N87" s="345"/>
      <c r="O87" s="345"/>
      <c r="P87" s="399"/>
      <c r="Q87" s="91">
        <f>I87*L87</f>
        <v>450000</v>
      </c>
    </row>
    <row r="88" spans="1:17" s="65" customFormat="1" ht="20.100000000000001" customHeight="1" x14ac:dyDescent="0.15">
      <c r="A88" s="69"/>
      <c r="B88" s="70"/>
      <c r="C88" s="66"/>
      <c r="D88" s="217"/>
      <c r="E88" s="217"/>
      <c r="F88" s="174"/>
      <c r="G88" s="222"/>
      <c r="H88" s="211" t="s">
        <v>116</v>
      </c>
      <c r="I88" s="44">
        <v>100000</v>
      </c>
      <c r="J88" s="44" t="s">
        <v>52</v>
      </c>
      <c r="K88" s="44" t="s">
        <v>43</v>
      </c>
      <c r="L88" s="44">
        <v>45</v>
      </c>
      <c r="M88" s="44" t="s">
        <v>34</v>
      </c>
      <c r="N88" s="44"/>
      <c r="O88" s="44"/>
      <c r="P88" s="44"/>
      <c r="Q88" s="400">
        <f>I88*L88</f>
        <v>4500000</v>
      </c>
    </row>
    <row r="89" spans="1:17" s="65" customFormat="1" ht="16.5" customHeight="1" x14ac:dyDescent="0.15">
      <c r="A89" s="69"/>
      <c r="B89" s="70"/>
      <c r="C89" s="66"/>
      <c r="D89" s="217"/>
      <c r="E89" s="217"/>
      <c r="F89" s="174"/>
      <c r="G89" s="222"/>
      <c r="H89" s="201" t="s">
        <v>186</v>
      </c>
      <c r="I89" s="345"/>
      <c r="J89" s="345"/>
      <c r="K89" s="345"/>
      <c r="L89" s="345"/>
      <c r="M89" s="345"/>
      <c r="N89" s="345"/>
      <c r="O89" s="345"/>
      <c r="P89" s="399"/>
      <c r="Q89" s="91">
        <f>SUM(Q90,Q91,Q92,Q93)</f>
        <v>33200000</v>
      </c>
    </row>
    <row r="90" spans="1:17" s="65" customFormat="1" ht="20.100000000000001" customHeight="1" x14ac:dyDescent="0.15">
      <c r="A90" s="69"/>
      <c r="B90" s="70"/>
      <c r="C90" s="66"/>
      <c r="D90" s="217"/>
      <c r="E90" s="217"/>
      <c r="F90" s="174"/>
      <c r="G90" s="222"/>
      <c r="H90" s="201" t="s">
        <v>195</v>
      </c>
      <c r="I90" s="345">
        <v>6500000</v>
      </c>
      <c r="J90" s="345" t="s">
        <v>52</v>
      </c>
      <c r="K90" s="345" t="s">
        <v>43</v>
      </c>
      <c r="L90" s="345">
        <v>1</v>
      </c>
      <c r="M90" s="345" t="s">
        <v>19</v>
      </c>
      <c r="N90" s="345"/>
      <c r="O90" s="345"/>
      <c r="P90" s="399"/>
      <c r="Q90" s="91">
        <f>I90*L90</f>
        <v>6500000</v>
      </c>
    </row>
    <row r="91" spans="1:17" s="65" customFormat="1" ht="20.100000000000001" customHeight="1" x14ac:dyDescent="0.15">
      <c r="A91" s="69"/>
      <c r="B91" s="70"/>
      <c r="C91" s="66"/>
      <c r="D91" s="217"/>
      <c r="E91" s="217"/>
      <c r="F91" s="174"/>
      <c r="G91" s="222"/>
      <c r="H91" s="201" t="s">
        <v>174</v>
      </c>
      <c r="I91" s="345">
        <v>6500000</v>
      </c>
      <c r="J91" s="345" t="s">
        <v>52</v>
      </c>
      <c r="K91" s="345" t="s">
        <v>43</v>
      </c>
      <c r="L91" s="345">
        <v>1</v>
      </c>
      <c r="M91" s="345" t="s">
        <v>19</v>
      </c>
      <c r="N91" s="345"/>
      <c r="O91" s="345"/>
      <c r="P91" s="399"/>
      <c r="Q91" s="91">
        <f>I91*L91</f>
        <v>6500000</v>
      </c>
    </row>
    <row r="92" spans="1:17" s="65" customFormat="1" ht="20.100000000000001" customHeight="1" x14ac:dyDescent="0.15">
      <c r="A92" s="69"/>
      <c r="B92" s="70"/>
      <c r="C92" s="66"/>
      <c r="D92" s="217"/>
      <c r="E92" s="217"/>
      <c r="F92" s="174"/>
      <c r="G92" s="222"/>
      <c r="H92" s="201" t="s">
        <v>124</v>
      </c>
      <c r="I92" s="345"/>
      <c r="J92" s="381"/>
      <c r="K92" s="345"/>
      <c r="L92" s="345"/>
      <c r="M92" s="381"/>
      <c r="N92" s="345"/>
      <c r="O92" s="345"/>
      <c r="P92" s="382"/>
      <c r="Q92" s="87">
        <v>20000000</v>
      </c>
    </row>
    <row r="93" spans="1:17" s="65" customFormat="1" ht="20.100000000000001" customHeight="1" x14ac:dyDescent="0.15">
      <c r="A93" s="69"/>
      <c r="B93" s="70"/>
      <c r="C93" s="66"/>
      <c r="D93" s="217"/>
      <c r="E93" s="217"/>
      <c r="F93" s="174"/>
      <c r="G93" s="222"/>
      <c r="H93" s="201" t="s">
        <v>190</v>
      </c>
      <c r="I93" s="345">
        <v>100000</v>
      </c>
      <c r="J93" s="381" t="s">
        <v>52</v>
      </c>
      <c r="K93" s="345" t="s">
        <v>43</v>
      </c>
      <c r="L93" s="345"/>
      <c r="M93" s="381"/>
      <c r="N93" s="345"/>
      <c r="O93" s="345">
        <v>2</v>
      </c>
      <c r="P93" s="382" t="s">
        <v>19</v>
      </c>
      <c r="Q93" s="87">
        <f>I93*O93</f>
        <v>200000</v>
      </c>
    </row>
    <row r="94" spans="1:17" s="65" customFormat="1" ht="20.100000000000001" customHeight="1" x14ac:dyDescent="0.15">
      <c r="A94" s="69"/>
      <c r="B94" s="70"/>
      <c r="C94" s="66"/>
      <c r="D94" s="217"/>
      <c r="E94" s="217"/>
      <c r="F94" s="174"/>
      <c r="G94" s="222"/>
      <c r="H94" s="197" t="s">
        <v>9</v>
      </c>
      <c r="I94" s="168"/>
      <c r="J94" s="168"/>
      <c r="K94" s="168"/>
      <c r="L94" s="168"/>
      <c r="M94" s="168"/>
      <c r="N94" s="168"/>
      <c r="O94" s="168"/>
      <c r="P94" s="228"/>
      <c r="Q94" s="401">
        <f>SUM(Q95:Q97)</f>
        <v>10800000</v>
      </c>
    </row>
    <row r="95" spans="1:17" s="65" customFormat="1" ht="20.100000000000001" customHeight="1" x14ac:dyDescent="0.15">
      <c r="A95" s="69"/>
      <c r="B95" s="70"/>
      <c r="C95" s="66"/>
      <c r="D95" s="217"/>
      <c r="E95" s="217"/>
      <c r="F95" s="174"/>
      <c r="G95" s="222"/>
      <c r="H95" s="201" t="s">
        <v>131</v>
      </c>
      <c r="I95" s="345">
        <v>20000</v>
      </c>
      <c r="J95" s="381" t="s">
        <v>52</v>
      </c>
      <c r="K95" s="345" t="s">
        <v>43</v>
      </c>
      <c r="L95" s="345">
        <v>3</v>
      </c>
      <c r="M95" s="381" t="s">
        <v>39</v>
      </c>
      <c r="N95" s="345" t="s">
        <v>43</v>
      </c>
      <c r="O95" s="345">
        <v>42</v>
      </c>
      <c r="P95" s="382" t="s">
        <v>34</v>
      </c>
      <c r="Q95" s="87">
        <f>I95*L95*O95</f>
        <v>2520000</v>
      </c>
    </row>
    <row r="96" spans="1:17" s="65" customFormat="1" ht="20.100000000000001" customHeight="1" x14ac:dyDescent="0.15">
      <c r="A96" s="69"/>
      <c r="B96" s="70"/>
      <c r="C96" s="225"/>
      <c r="D96" s="68"/>
      <c r="E96" s="402"/>
      <c r="F96" s="174"/>
      <c r="G96" s="222"/>
      <c r="H96" s="201" t="s">
        <v>132</v>
      </c>
      <c r="I96" s="345">
        <v>20000</v>
      </c>
      <c r="J96" s="381" t="s">
        <v>52</v>
      </c>
      <c r="K96" s="345" t="s">
        <v>43</v>
      </c>
      <c r="L96" s="345">
        <v>3</v>
      </c>
      <c r="M96" s="381" t="s">
        <v>39</v>
      </c>
      <c r="N96" s="345" t="s">
        <v>43</v>
      </c>
      <c r="O96" s="345">
        <v>3</v>
      </c>
      <c r="P96" s="382" t="s">
        <v>34</v>
      </c>
      <c r="Q96" s="87">
        <f>I96*L96*O96</f>
        <v>180000</v>
      </c>
    </row>
    <row r="97" spans="1:17" s="65" customFormat="1" ht="20.100000000000001" customHeight="1" x14ac:dyDescent="0.15">
      <c r="A97" s="69"/>
      <c r="B97" s="70"/>
      <c r="C97" s="66"/>
      <c r="D97" s="68"/>
      <c r="E97" s="68"/>
      <c r="F97" s="172"/>
      <c r="G97" s="222"/>
      <c r="H97" s="211" t="s">
        <v>6</v>
      </c>
      <c r="I97" s="44">
        <v>20000</v>
      </c>
      <c r="J97" s="79" t="s">
        <v>52</v>
      </c>
      <c r="K97" s="44" t="s">
        <v>43</v>
      </c>
      <c r="L97" s="44">
        <v>9</v>
      </c>
      <c r="M97" s="79" t="s">
        <v>39</v>
      </c>
      <c r="N97" s="44" t="s">
        <v>43</v>
      </c>
      <c r="O97" s="44">
        <v>45</v>
      </c>
      <c r="P97" s="77" t="s">
        <v>34</v>
      </c>
      <c r="Q97" s="403">
        <f>I97*L97*O97</f>
        <v>8100000</v>
      </c>
    </row>
    <row r="98" spans="1:17" s="65" customFormat="1" ht="20.100000000000001" customHeight="1" x14ac:dyDescent="0.15">
      <c r="A98" s="69"/>
      <c r="B98" s="70"/>
      <c r="C98" s="66"/>
      <c r="D98" s="68"/>
      <c r="E98" s="68"/>
      <c r="F98" s="172"/>
      <c r="G98" s="222"/>
      <c r="H98" s="201" t="s">
        <v>74</v>
      </c>
      <c r="I98" s="345"/>
      <c r="J98" s="381"/>
      <c r="K98" s="345"/>
      <c r="L98" s="345"/>
      <c r="M98" s="381"/>
      <c r="N98" s="345"/>
      <c r="O98" s="345"/>
      <c r="P98" s="382"/>
      <c r="Q98" s="87">
        <f>Q99</f>
        <v>2250000</v>
      </c>
    </row>
    <row r="99" spans="1:17" s="65" customFormat="1" ht="20.100000000000001" customHeight="1" x14ac:dyDescent="0.15">
      <c r="A99" s="69"/>
      <c r="B99" s="70"/>
      <c r="C99" s="66"/>
      <c r="D99" s="68"/>
      <c r="E99" s="68"/>
      <c r="F99" s="172"/>
      <c r="G99" s="222"/>
      <c r="H99" s="211" t="s">
        <v>72</v>
      </c>
      <c r="I99" s="44">
        <v>50000</v>
      </c>
      <c r="J99" s="79" t="s">
        <v>52</v>
      </c>
      <c r="K99" s="44" t="s">
        <v>43</v>
      </c>
      <c r="L99" s="44">
        <v>1</v>
      </c>
      <c r="M99" s="79" t="s">
        <v>39</v>
      </c>
      <c r="N99" s="44" t="s">
        <v>43</v>
      </c>
      <c r="O99" s="44">
        <v>45</v>
      </c>
      <c r="P99" s="77" t="s">
        <v>34</v>
      </c>
      <c r="Q99" s="403">
        <f>I99*L99*O99</f>
        <v>2250000</v>
      </c>
    </row>
    <row r="100" spans="1:17" s="65" customFormat="1" ht="20.100000000000001" customHeight="1" x14ac:dyDescent="0.15">
      <c r="A100" s="69"/>
      <c r="B100" s="70"/>
      <c r="C100" s="66"/>
      <c r="D100" s="68"/>
      <c r="E100" s="68"/>
      <c r="F100" s="172"/>
      <c r="G100" s="222"/>
      <c r="H100" s="201" t="s">
        <v>166</v>
      </c>
      <c r="I100" s="345"/>
      <c r="J100" s="381"/>
      <c r="K100" s="345"/>
      <c r="L100" s="345"/>
      <c r="M100" s="381"/>
      <c r="N100" s="345"/>
      <c r="O100" s="345"/>
      <c r="P100" s="382"/>
      <c r="Q100" s="87">
        <f>Q101</f>
        <v>4200000</v>
      </c>
    </row>
    <row r="101" spans="1:17" s="65" customFormat="1" ht="20.100000000000001" customHeight="1" x14ac:dyDescent="0.15">
      <c r="A101" s="404"/>
      <c r="B101" s="151"/>
      <c r="C101" s="219"/>
      <c r="D101" s="71"/>
      <c r="E101" s="71"/>
      <c r="F101" s="178"/>
      <c r="G101" s="187"/>
      <c r="H101" s="211" t="s">
        <v>168</v>
      </c>
      <c r="I101" s="44">
        <v>700000</v>
      </c>
      <c r="J101" s="79" t="s">
        <v>52</v>
      </c>
      <c r="K101" s="44" t="s">
        <v>43</v>
      </c>
      <c r="L101" s="44"/>
      <c r="M101" s="79"/>
      <c r="N101" s="44"/>
      <c r="O101" s="44">
        <v>6</v>
      </c>
      <c r="P101" s="77" t="s">
        <v>19</v>
      </c>
      <c r="Q101" s="403">
        <f>I101*O101</f>
        <v>4200000</v>
      </c>
    </row>
    <row r="102" spans="1:17" s="65" customFormat="1" ht="20.100000000000001" customHeight="1" x14ac:dyDescent="0.15">
      <c r="A102" s="270" t="s">
        <v>40</v>
      </c>
      <c r="B102" s="270"/>
      <c r="C102" s="270"/>
      <c r="D102" s="76">
        <f>D103</f>
        <v>400000</v>
      </c>
      <c r="E102" s="76">
        <f>E103</f>
        <v>400000</v>
      </c>
      <c r="F102" s="153">
        <f t="shared" ref="F102:F108" si="3">E102-D102</f>
        <v>0</v>
      </c>
      <c r="G102" s="226">
        <f t="shared" ref="G102:G108" si="4">E102/D102*100</f>
        <v>100</v>
      </c>
      <c r="H102" s="211"/>
      <c r="I102" s="44"/>
      <c r="J102" s="79"/>
      <c r="K102" s="44"/>
      <c r="L102" s="44"/>
      <c r="M102" s="79"/>
      <c r="N102" s="44"/>
      <c r="O102" s="44"/>
      <c r="P102" s="77"/>
      <c r="Q102" s="405"/>
    </row>
    <row r="103" spans="1:17" s="65" customFormat="1" ht="20.100000000000001" customHeight="1" x14ac:dyDescent="0.15">
      <c r="A103" s="406"/>
      <c r="B103" s="271" t="s">
        <v>40</v>
      </c>
      <c r="C103" s="272"/>
      <c r="D103" s="71">
        <f>D104</f>
        <v>400000</v>
      </c>
      <c r="E103" s="71">
        <f>E104</f>
        <v>400000</v>
      </c>
      <c r="F103" s="161">
        <f t="shared" si="3"/>
        <v>0</v>
      </c>
      <c r="G103" s="207">
        <f t="shared" si="4"/>
        <v>100</v>
      </c>
      <c r="H103" s="193"/>
      <c r="I103" s="42"/>
      <c r="J103" s="78"/>
      <c r="K103" s="42"/>
      <c r="L103" s="42"/>
      <c r="M103" s="78"/>
      <c r="N103" s="42"/>
      <c r="O103" s="42"/>
      <c r="P103" s="194"/>
      <c r="Q103" s="407"/>
    </row>
    <row r="104" spans="1:17" s="65" customFormat="1" ht="20.100000000000001" customHeight="1" x14ac:dyDescent="0.15">
      <c r="A104" s="408"/>
      <c r="B104" s="215"/>
      <c r="C104" s="66" t="s">
        <v>40</v>
      </c>
      <c r="D104" s="68">
        <v>400000</v>
      </c>
      <c r="E104" s="68">
        <f>I104*O104</f>
        <v>400000</v>
      </c>
      <c r="F104" s="165">
        <f t="shared" si="3"/>
        <v>0</v>
      </c>
      <c r="G104" s="166">
        <f t="shared" si="4"/>
        <v>100</v>
      </c>
      <c r="H104" s="197" t="s">
        <v>40</v>
      </c>
      <c r="I104" s="168">
        <v>200000</v>
      </c>
      <c r="J104" s="198" t="s">
        <v>52</v>
      </c>
      <c r="K104" s="168" t="s">
        <v>43</v>
      </c>
      <c r="L104" s="168"/>
      <c r="M104" s="198"/>
      <c r="N104" s="168"/>
      <c r="O104" s="168">
        <v>2</v>
      </c>
      <c r="P104" s="199" t="s">
        <v>19</v>
      </c>
      <c r="Q104" s="409">
        <f>I104*O104</f>
        <v>400000</v>
      </c>
    </row>
    <row r="105" spans="1:17" s="65" customFormat="1" ht="20.100000000000001" customHeight="1" x14ac:dyDescent="0.15">
      <c r="A105" s="410" t="s">
        <v>106</v>
      </c>
      <c r="B105" s="273"/>
      <c r="C105" s="274"/>
      <c r="D105" s="233">
        <f>D106</f>
        <v>2739920</v>
      </c>
      <c r="E105" s="233">
        <f>E106</f>
        <v>2739180</v>
      </c>
      <c r="F105" s="157">
        <f t="shared" si="3"/>
        <v>-740</v>
      </c>
      <c r="G105" s="234">
        <f t="shared" si="4"/>
        <v>99.972991912172617</v>
      </c>
      <c r="H105" s="193"/>
      <c r="I105" s="42"/>
      <c r="J105" s="78"/>
      <c r="K105" s="42"/>
      <c r="L105" s="42"/>
      <c r="M105" s="78"/>
      <c r="N105" s="42"/>
      <c r="O105" s="42"/>
      <c r="P105" s="194"/>
      <c r="Q105" s="407"/>
    </row>
    <row r="106" spans="1:17" s="65" customFormat="1" ht="20.100000000000001" customHeight="1" x14ac:dyDescent="0.15">
      <c r="A106" s="69"/>
      <c r="B106" s="271" t="s">
        <v>106</v>
      </c>
      <c r="C106" s="272"/>
      <c r="D106" s="206">
        <f>D107+D108</f>
        <v>2739920</v>
      </c>
      <c r="E106" s="206">
        <f>E107+E108</f>
        <v>2739180</v>
      </c>
      <c r="F106" s="161">
        <f t="shared" si="3"/>
        <v>-740</v>
      </c>
      <c r="G106" s="207">
        <f t="shared" si="4"/>
        <v>99.972991912172617</v>
      </c>
      <c r="H106" s="193"/>
      <c r="I106" s="42"/>
      <c r="J106" s="78"/>
      <c r="K106" s="42"/>
      <c r="L106" s="42"/>
      <c r="M106" s="78"/>
      <c r="N106" s="42"/>
      <c r="O106" s="42"/>
      <c r="P106" s="194"/>
      <c r="Q106" s="407"/>
    </row>
    <row r="107" spans="1:17" s="65" customFormat="1" ht="20.100000000000001" customHeight="1" x14ac:dyDescent="0.15">
      <c r="A107" s="69"/>
      <c r="B107" s="66"/>
      <c r="C107" s="66" t="s">
        <v>22</v>
      </c>
      <c r="D107" s="67">
        <v>2723920</v>
      </c>
      <c r="E107" s="67">
        <f>Q107</f>
        <v>2723180</v>
      </c>
      <c r="F107" s="165">
        <f>E107-D107</f>
        <v>-740</v>
      </c>
      <c r="G107" s="166">
        <f t="shared" si="4"/>
        <v>99.972833269699549</v>
      </c>
      <c r="H107" s="197" t="s">
        <v>22</v>
      </c>
      <c r="I107" s="168">
        <v>2723180</v>
      </c>
      <c r="J107" s="198" t="s">
        <v>52</v>
      </c>
      <c r="K107" s="168" t="s">
        <v>43</v>
      </c>
      <c r="L107" s="168"/>
      <c r="M107" s="198"/>
      <c r="N107" s="168"/>
      <c r="O107" s="168">
        <v>1</v>
      </c>
      <c r="P107" s="199" t="s">
        <v>19</v>
      </c>
      <c r="Q107" s="409">
        <f>I107*O107</f>
        <v>2723180</v>
      </c>
    </row>
    <row r="108" spans="1:17" s="65" customFormat="1" ht="20.100000000000001" customHeight="1" x14ac:dyDescent="0.15">
      <c r="A108" s="69"/>
      <c r="B108" s="74"/>
      <c r="C108" s="66" t="s">
        <v>29</v>
      </c>
      <c r="D108" s="68">
        <v>16000</v>
      </c>
      <c r="E108" s="68">
        <f>Q108</f>
        <v>16000</v>
      </c>
      <c r="F108" s="172">
        <f t="shared" si="3"/>
        <v>0</v>
      </c>
      <c r="G108" s="209">
        <f t="shared" si="4"/>
        <v>100</v>
      </c>
      <c r="H108" s="201" t="s">
        <v>29</v>
      </c>
      <c r="I108" s="345"/>
      <c r="J108" s="381"/>
      <c r="K108" s="345"/>
      <c r="L108" s="345"/>
      <c r="M108" s="381"/>
      <c r="N108" s="345"/>
      <c r="O108" s="345"/>
      <c r="P108" s="382"/>
      <c r="Q108" s="87">
        <f>Q109+Q110</f>
        <v>16000</v>
      </c>
    </row>
    <row r="109" spans="1:17" s="65" customFormat="1" ht="20.100000000000001" customHeight="1" x14ac:dyDescent="0.15">
      <c r="A109" s="411"/>
      <c r="B109" s="66"/>
      <c r="C109" s="66"/>
      <c r="D109" s="172"/>
      <c r="E109" s="412"/>
      <c r="F109" s="172"/>
      <c r="G109" s="173"/>
      <c r="H109" s="201" t="s">
        <v>80</v>
      </c>
      <c r="I109" s="345"/>
      <c r="J109" s="381" t="s">
        <v>52</v>
      </c>
      <c r="K109" s="345" t="s">
        <v>43</v>
      </c>
      <c r="L109" s="345"/>
      <c r="M109" s="381"/>
      <c r="N109" s="345"/>
      <c r="O109" s="345"/>
      <c r="P109" s="413" t="s">
        <v>19</v>
      </c>
      <c r="Q109" s="414">
        <v>16000</v>
      </c>
    </row>
    <row r="110" spans="1:17" s="65" customFormat="1" ht="20.100000000000001" customHeight="1" x14ac:dyDescent="0.15">
      <c r="A110" s="415"/>
      <c r="B110" s="416"/>
      <c r="C110" s="416"/>
      <c r="D110" s="417"/>
      <c r="E110" s="418"/>
      <c r="F110" s="417"/>
      <c r="G110" s="419"/>
      <c r="H110" s="420" t="s">
        <v>64</v>
      </c>
      <c r="I110" s="105">
        <v>0</v>
      </c>
      <c r="J110" s="106" t="s">
        <v>52</v>
      </c>
      <c r="K110" s="105" t="s">
        <v>43</v>
      </c>
      <c r="L110" s="105"/>
      <c r="M110" s="106"/>
      <c r="N110" s="105"/>
      <c r="O110" s="105">
        <v>1</v>
      </c>
      <c r="P110" s="107" t="s">
        <v>19</v>
      </c>
      <c r="Q110" s="421">
        <f>I110*O110</f>
        <v>0</v>
      </c>
    </row>
    <row r="111" spans="1:17" ht="20.100000000000001" customHeight="1" x14ac:dyDescent="0.15"/>
  </sheetData>
  <mergeCells count="20">
    <mergeCell ref="A62:C62"/>
    <mergeCell ref="A1:Q1"/>
    <mergeCell ref="P2:Q2"/>
    <mergeCell ref="A3:C3"/>
    <mergeCell ref="D3:D4"/>
    <mergeCell ref="E3:E4"/>
    <mergeCell ref="F3:G3"/>
    <mergeCell ref="H3:Q4"/>
    <mergeCell ref="A5:C5"/>
    <mergeCell ref="A6:C6"/>
    <mergeCell ref="B7:C7"/>
    <mergeCell ref="B26:C26"/>
    <mergeCell ref="B35:C35"/>
    <mergeCell ref="A102:C102"/>
    <mergeCell ref="B103:C103"/>
    <mergeCell ref="A105:C105"/>
    <mergeCell ref="B106:C106"/>
    <mergeCell ref="B63:C63"/>
    <mergeCell ref="A66:C66"/>
    <mergeCell ref="B67:C67"/>
  </mergeCells>
  <phoneticPr fontId="21" type="noConversion"/>
  <pageMargins left="0.7086111307144165" right="0.7086111307144165" top="0.74750000238418579" bottom="0.74750000238418579" header="0.31486111879348755" footer="0.31486111879348755"/>
  <pageSetup paperSize="9" scale="78" fitToHeight="0" orientation="landscape" r:id="rId1"/>
  <headerFooter>
    <oddFooter>&amp;R&amp;"굴림,Regular"&amp;9참좋은재가노인돌봄센터(2022.09.06)</oddFooter>
  </headerFooter>
  <rowBreaks count="3" manualBreakCount="3">
    <brk id="28" max="16" man="1"/>
    <brk id="56" max="16" man="1"/>
    <brk id="84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L108"/>
  <sheetViews>
    <sheetView showGridLines="0" view="pageBreakPreview" topLeftCell="A18" zoomScaleNormal="100" zoomScaleSheetLayoutView="100" workbookViewId="0">
      <selection activeCell="C32" sqref="A13:E32"/>
    </sheetView>
  </sheetViews>
  <sheetFormatPr defaultColWidth="8.88671875" defaultRowHeight="13.5" x14ac:dyDescent="0.15"/>
  <cols>
    <col min="1" max="2" width="12.44140625" style="12" customWidth="1"/>
    <col min="3" max="5" width="16.21875" style="12" customWidth="1"/>
    <col min="6" max="16384" width="8.88671875" style="56"/>
  </cols>
  <sheetData>
    <row r="1" spans="1:5" ht="39" customHeight="1" x14ac:dyDescent="0.15">
      <c r="A1" s="278" t="s">
        <v>90</v>
      </c>
      <c r="B1" s="279"/>
      <c r="C1" s="279"/>
      <c r="D1" s="279"/>
      <c r="E1" s="280"/>
    </row>
    <row r="2" spans="1:5" ht="21" customHeight="1" x14ac:dyDescent="0.15">
      <c r="A2" s="115" t="s">
        <v>5</v>
      </c>
      <c r="B2" s="235"/>
      <c r="C2" s="235"/>
      <c r="D2" s="235"/>
      <c r="E2" s="116"/>
    </row>
    <row r="3" spans="1:5" ht="21" customHeight="1" x14ac:dyDescent="0.15">
      <c r="A3" s="115" t="s">
        <v>104</v>
      </c>
      <c r="B3" s="235"/>
      <c r="C3" s="235"/>
      <c r="D3" s="235"/>
      <c r="E3" s="116"/>
    </row>
    <row r="4" spans="1:5" ht="14.25" customHeight="1" x14ac:dyDescent="0.15">
      <c r="A4" s="117"/>
      <c r="B4" s="236"/>
      <c r="C4" s="236"/>
      <c r="D4" s="236"/>
      <c r="E4" s="118" t="s">
        <v>103</v>
      </c>
    </row>
    <row r="5" spans="1:5" ht="19.5" customHeight="1" thickBot="1" x14ac:dyDescent="0.2">
      <c r="A5" s="297" t="s">
        <v>20</v>
      </c>
      <c r="B5" s="298" t="s">
        <v>37</v>
      </c>
      <c r="C5" s="134" t="s">
        <v>198</v>
      </c>
      <c r="D5" s="134" t="s">
        <v>198</v>
      </c>
      <c r="E5" s="300" t="s">
        <v>95</v>
      </c>
    </row>
    <row r="6" spans="1:5" ht="19.5" customHeight="1" thickTop="1" thickBot="1" x14ac:dyDescent="0.2">
      <c r="A6" s="297"/>
      <c r="B6" s="299"/>
      <c r="C6" s="57" t="s">
        <v>203</v>
      </c>
      <c r="D6" s="57" t="s">
        <v>126</v>
      </c>
      <c r="E6" s="300"/>
    </row>
    <row r="7" spans="1:5" ht="19.5" customHeight="1" thickTop="1" x14ac:dyDescent="0.15">
      <c r="A7" s="301" t="s">
        <v>158</v>
      </c>
      <c r="B7" s="303" t="s">
        <v>171</v>
      </c>
      <c r="C7" s="58">
        <f>세입예산!D8</f>
        <v>936420000</v>
      </c>
      <c r="D7" s="58">
        <f>세입예산!E8</f>
        <v>967770000</v>
      </c>
      <c r="E7" s="119">
        <f>D7-C7</f>
        <v>31350000</v>
      </c>
    </row>
    <row r="8" spans="1:5" ht="36.75" customHeight="1" x14ac:dyDescent="0.15">
      <c r="A8" s="302"/>
      <c r="B8" s="304"/>
      <c r="C8" s="305" t="s">
        <v>209</v>
      </c>
      <c r="D8" s="306"/>
      <c r="E8" s="307"/>
    </row>
    <row r="9" spans="1:5" ht="19.5" customHeight="1" x14ac:dyDescent="0.15">
      <c r="A9" s="312" t="s">
        <v>152</v>
      </c>
      <c r="B9" s="314" t="s">
        <v>154</v>
      </c>
      <c r="C9" s="88">
        <f>세입예산!D22</f>
        <v>0</v>
      </c>
      <c r="D9" s="88">
        <f>세입예산!E22</f>
        <v>1724000</v>
      </c>
      <c r="E9" s="120">
        <f>D9-C9</f>
        <v>1724000</v>
      </c>
    </row>
    <row r="10" spans="1:5" ht="19.5" customHeight="1" x14ac:dyDescent="0.15">
      <c r="A10" s="313"/>
      <c r="B10" s="304"/>
      <c r="C10" s="293" t="s">
        <v>2</v>
      </c>
      <c r="D10" s="294"/>
      <c r="E10" s="295"/>
    </row>
    <row r="11" spans="1:5" ht="19.5" customHeight="1" x14ac:dyDescent="0.15">
      <c r="A11" s="315" t="s">
        <v>3</v>
      </c>
      <c r="B11" s="316"/>
      <c r="C11" s="316" t="s">
        <v>104</v>
      </c>
      <c r="D11" s="316" t="s">
        <v>104</v>
      </c>
      <c r="E11" s="317" t="s">
        <v>104</v>
      </c>
    </row>
    <row r="12" spans="1:5" ht="19.5" customHeight="1" thickBot="1" x14ac:dyDescent="0.2">
      <c r="A12" s="135"/>
      <c r="B12" s="237"/>
      <c r="C12" s="237"/>
      <c r="D12" s="237"/>
      <c r="E12" s="118" t="s">
        <v>67</v>
      </c>
    </row>
    <row r="13" spans="1:5" ht="19.5" customHeight="1" thickBot="1" x14ac:dyDescent="0.2">
      <c r="A13" s="386" t="s">
        <v>20</v>
      </c>
      <c r="B13" s="387" t="s">
        <v>37</v>
      </c>
      <c r="C13" s="388" t="s">
        <v>198</v>
      </c>
      <c r="D13" s="388" t="s">
        <v>198</v>
      </c>
      <c r="E13" s="389" t="s">
        <v>95</v>
      </c>
    </row>
    <row r="14" spans="1:5" ht="19.5" customHeight="1" thickTop="1" thickBot="1" x14ac:dyDescent="0.2">
      <c r="A14" s="318"/>
      <c r="B14" s="299"/>
      <c r="C14" s="57" t="s">
        <v>203</v>
      </c>
      <c r="D14" s="57" t="s">
        <v>204</v>
      </c>
      <c r="E14" s="300"/>
    </row>
    <row r="15" spans="1:5" ht="19.5" customHeight="1" thickTop="1" x14ac:dyDescent="0.15">
      <c r="A15" s="302" t="s">
        <v>17</v>
      </c>
      <c r="B15" s="291" t="s">
        <v>38</v>
      </c>
      <c r="C15" s="113">
        <f>세출예산!D8</f>
        <v>727043400</v>
      </c>
      <c r="D15" s="113">
        <f>세출예산!E8</f>
        <v>725740200</v>
      </c>
      <c r="E15" s="119">
        <f>D15-C15</f>
        <v>-1303200</v>
      </c>
    </row>
    <row r="16" spans="1:5" ht="19.5" customHeight="1" x14ac:dyDescent="0.15">
      <c r="A16" s="302"/>
      <c r="B16" s="319"/>
      <c r="C16" s="289" t="s">
        <v>7</v>
      </c>
      <c r="D16" s="289"/>
      <c r="E16" s="290"/>
    </row>
    <row r="17" spans="1:5" ht="19.5" customHeight="1" x14ac:dyDescent="0.15">
      <c r="A17" s="302"/>
      <c r="B17" s="296" t="s">
        <v>180</v>
      </c>
      <c r="C17" s="89">
        <f>세출예산!D12</f>
        <v>5355080</v>
      </c>
      <c r="D17" s="89">
        <f>세출예산!E12</f>
        <v>5331709.8</v>
      </c>
      <c r="E17" s="121">
        <f>D17-C17</f>
        <v>-23370.200000000186</v>
      </c>
    </row>
    <row r="18" spans="1:5" ht="19.5" customHeight="1" x14ac:dyDescent="0.15">
      <c r="A18" s="302"/>
      <c r="B18" s="292"/>
      <c r="C18" s="289" t="s">
        <v>8</v>
      </c>
      <c r="D18" s="289"/>
      <c r="E18" s="290"/>
    </row>
    <row r="19" spans="1:5" ht="19.5" customHeight="1" x14ac:dyDescent="0.15">
      <c r="A19" s="302"/>
      <c r="B19" s="296" t="s">
        <v>99</v>
      </c>
      <c r="C19" s="89">
        <f>세출예산!D18</f>
        <v>61033200</v>
      </c>
      <c r="D19" s="89">
        <f>세출예산!E18</f>
        <v>59545500</v>
      </c>
      <c r="E19" s="121">
        <f>D19-C19</f>
        <v>-1487700</v>
      </c>
    </row>
    <row r="20" spans="1:5" ht="19.5" customHeight="1" x14ac:dyDescent="0.15">
      <c r="A20" s="302"/>
      <c r="B20" s="292"/>
      <c r="C20" s="289" t="s">
        <v>210</v>
      </c>
      <c r="D20" s="289"/>
      <c r="E20" s="290"/>
    </row>
    <row r="21" spans="1:5" ht="19.5" customHeight="1" x14ac:dyDescent="0.15">
      <c r="A21" s="302"/>
      <c r="B21" s="291" t="s">
        <v>148</v>
      </c>
      <c r="C21" s="59">
        <f>세출예산!D19</f>
        <v>77361400</v>
      </c>
      <c r="D21" s="59">
        <f>세출예산!E19</f>
        <v>77251150</v>
      </c>
      <c r="E21" s="119">
        <f>D21-C21</f>
        <v>-110250</v>
      </c>
    </row>
    <row r="22" spans="1:5" ht="19.5" customHeight="1" x14ac:dyDescent="0.15">
      <c r="A22" s="313"/>
      <c r="B22" s="292"/>
      <c r="C22" s="289" t="s">
        <v>8</v>
      </c>
      <c r="D22" s="289"/>
      <c r="E22" s="290"/>
    </row>
    <row r="23" spans="1:5" ht="19.5" customHeight="1" x14ac:dyDescent="0.15">
      <c r="A23" s="312" t="s">
        <v>211</v>
      </c>
      <c r="B23" s="296" t="s">
        <v>212</v>
      </c>
      <c r="C23" s="113">
        <f>세출예산!D27</f>
        <v>1240000</v>
      </c>
      <c r="D23" s="113">
        <f>세출예산!E27</f>
        <v>480000</v>
      </c>
      <c r="E23" s="133">
        <f>D23-C23</f>
        <v>-760000</v>
      </c>
    </row>
    <row r="24" spans="1:5" ht="19.5" customHeight="1" x14ac:dyDescent="0.15">
      <c r="A24" s="302"/>
      <c r="B24" s="292"/>
      <c r="C24" s="293" t="s">
        <v>217</v>
      </c>
      <c r="D24" s="294"/>
      <c r="E24" s="295"/>
    </row>
    <row r="25" spans="1:5" ht="19.5" customHeight="1" x14ac:dyDescent="0.15">
      <c r="A25" s="302"/>
      <c r="B25" s="296" t="s">
        <v>44</v>
      </c>
      <c r="C25" s="113">
        <f>세출예산!D32</f>
        <v>80000</v>
      </c>
      <c r="D25" s="113">
        <f>세출예산!E32</f>
        <v>1120000</v>
      </c>
      <c r="E25" s="133">
        <f>D25-C25</f>
        <v>1040000</v>
      </c>
    </row>
    <row r="26" spans="1:5" ht="19.5" customHeight="1" x14ac:dyDescent="0.15">
      <c r="A26" s="302"/>
      <c r="B26" s="292"/>
      <c r="C26" s="293" t="s">
        <v>218</v>
      </c>
      <c r="D26" s="294"/>
      <c r="E26" s="295"/>
    </row>
    <row r="27" spans="1:5" ht="19.5" customHeight="1" x14ac:dyDescent="0.15">
      <c r="A27" s="312" t="s">
        <v>219</v>
      </c>
      <c r="B27" s="296" t="s">
        <v>197</v>
      </c>
      <c r="C27" s="88">
        <f>세출예산!D37</f>
        <v>3980000</v>
      </c>
      <c r="D27" s="88">
        <f>세출예산!E37</f>
        <v>5060000</v>
      </c>
      <c r="E27" s="148">
        <f>D27-C27</f>
        <v>1080000</v>
      </c>
    </row>
    <row r="28" spans="1:5" ht="19.5" customHeight="1" x14ac:dyDescent="0.15">
      <c r="A28" s="302"/>
      <c r="B28" s="292"/>
      <c r="C28" s="332" t="s">
        <v>0</v>
      </c>
      <c r="D28" s="333"/>
      <c r="E28" s="334"/>
    </row>
    <row r="29" spans="1:5" ht="19.5" customHeight="1" x14ac:dyDescent="0.15">
      <c r="A29" s="302"/>
      <c r="B29" s="330" t="s">
        <v>205</v>
      </c>
      <c r="C29" s="144">
        <f>세출예산!D41</f>
        <v>2661000</v>
      </c>
      <c r="D29" s="113">
        <f>세출예산!E41</f>
        <v>2687460</v>
      </c>
      <c r="E29" s="119">
        <f>D29-C29</f>
        <v>26460</v>
      </c>
    </row>
    <row r="30" spans="1:5" ht="19.5" customHeight="1" x14ac:dyDescent="0.15">
      <c r="A30" s="302"/>
      <c r="B30" s="292"/>
      <c r="C30" s="293" t="s">
        <v>1</v>
      </c>
      <c r="D30" s="294"/>
      <c r="E30" s="295"/>
    </row>
    <row r="31" spans="1:5" ht="19.5" customHeight="1" x14ac:dyDescent="0.15">
      <c r="A31" s="302"/>
      <c r="B31" s="296" t="s">
        <v>36</v>
      </c>
      <c r="C31" s="136">
        <f>세출예산!D46</f>
        <v>1200000</v>
      </c>
      <c r="D31" s="137">
        <f>세출예산!E46</f>
        <v>2490000</v>
      </c>
      <c r="E31" s="138">
        <f>D31-C31</f>
        <v>1290000</v>
      </c>
    </row>
    <row r="32" spans="1:5" ht="39" customHeight="1" thickBot="1" x14ac:dyDescent="0.2">
      <c r="A32" s="320"/>
      <c r="B32" s="308"/>
      <c r="C32" s="309" t="s">
        <v>206</v>
      </c>
      <c r="D32" s="310"/>
      <c r="E32" s="311"/>
    </row>
    <row r="33" spans="1:5" ht="19.5" customHeight="1" x14ac:dyDescent="0.15">
      <c r="A33" s="385" t="s">
        <v>221</v>
      </c>
      <c r="B33" s="335" t="s">
        <v>213</v>
      </c>
      <c r="C33" s="238">
        <f>세출예산!D49</f>
        <v>6860000</v>
      </c>
      <c r="D33" s="239">
        <f>세출예산!E49</f>
        <v>8260000</v>
      </c>
      <c r="E33" s="240">
        <f>D33-C33</f>
        <v>1400000</v>
      </c>
    </row>
    <row r="34" spans="1:5" ht="19.5" customHeight="1" x14ac:dyDescent="0.15">
      <c r="A34" s="313"/>
      <c r="B34" s="336"/>
      <c r="C34" s="293" t="s">
        <v>200</v>
      </c>
      <c r="D34" s="294"/>
      <c r="E34" s="295"/>
    </row>
    <row r="35" spans="1:5" ht="19.5" customHeight="1" thickBot="1" x14ac:dyDescent="0.2">
      <c r="A35" s="313" t="s">
        <v>42</v>
      </c>
      <c r="B35" s="326" t="s">
        <v>162</v>
      </c>
      <c r="C35" s="58">
        <f>세출예산!D68</f>
        <v>56680000</v>
      </c>
      <c r="D35" s="58">
        <f>세출예산!E68</f>
        <v>88602800</v>
      </c>
      <c r="E35" s="119">
        <f>D35-C35</f>
        <v>31922800</v>
      </c>
    </row>
    <row r="36" spans="1:5" ht="53.25" customHeight="1" thickTop="1" x14ac:dyDescent="0.15">
      <c r="A36" s="325"/>
      <c r="B36" s="304"/>
      <c r="C36" s="327" t="s">
        <v>214</v>
      </c>
      <c r="D36" s="328"/>
      <c r="E36" s="329"/>
    </row>
    <row r="37" spans="1:5" ht="19.5" customHeight="1" x14ac:dyDescent="0.15">
      <c r="A37" s="312" t="s">
        <v>181</v>
      </c>
      <c r="B37" s="314" t="s">
        <v>215</v>
      </c>
      <c r="C37" s="60">
        <f>세출예산!D107</f>
        <v>2723920</v>
      </c>
      <c r="D37" s="60">
        <f>세출예산!E107</f>
        <v>2723180</v>
      </c>
      <c r="E37" s="122">
        <f>D37-C37</f>
        <v>-740</v>
      </c>
    </row>
    <row r="38" spans="1:5" ht="19.5" customHeight="1" thickBot="1" x14ac:dyDescent="0.2">
      <c r="A38" s="320"/>
      <c r="B38" s="321"/>
      <c r="C38" s="322" t="s">
        <v>216</v>
      </c>
      <c r="D38" s="323"/>
      <c r="E38" s="324"/>
    </row>
    <row r="39" spans="1:5" ht="21" customHeight="1" x14ac:dyDescent="0.15">
      <c r="A39" s="56"/>
      <c r="B39" s="61"/>
      <c r="C39" s="62"/>
      <c r="D39" s="62"/>
      <c r="E39" s="62"/>
    </row>
    <row r="40" spans="1:5" ht="21" customHeight="1" x14ac:dyDescent="0.15">
      <c r="A40" s="56"/>
      <c r="B40" s="61"/>
      <c r="C40" s="62"/>
      <c r="D40" s="62"/>
      <c r="E40" s="62"/>
    </row>
    <row r="41" spans="1:5" ht="21" customHeight="1" x14ac:dyDescent="0.15">
      <c r="A41" s="11"/>
      <c r="B41" s="56"/>
      <c r="C41" s="56"/>
      <c r="D41" s="56"/>
      <c r="E41" s="56"/>
    </row>
    <row r="42" spans="1:5" ht="21" customHeight="1" x14ac:dyDescent="0.15">
      <c r="B42" s="56"/>
      <c r="C42" s="56"/>
      <c r="D42" s="56"/>
      <c r="E42" s="56"/>
    </row>
    <row r="43" spans="1:5" ht="21" customHeight="1" x14ac:dyDescent="0.15">
      <c r="B43" s="11"/>
    </row>
    <row r="44" spans="1:5" ht="21" customHeight="1" x14ac:dyDescent="0.15"/>
    <row r="45" spans="1:5" ht="21" customHeight="1" x14ac:dyDescent="0.15"/>
    <row r="46" spans="1:5" ht="21" customHeight="1" x14ac:dyDescent="0.15"/>
    <row r="47" spans="1:5" ht="21" customHeight="1" x14ac:dyDescent="0.15"/>
    <row r="48" spans="1:5" ht="21" customHeight="1" x14ac:dyDescent="0.15"/>
    <row r="49" spans="6:12" s="12" customFormat="1" ht="21" customHeight="1" x14ac:dyDescent="0.15">
      <c r="F49" s="56"/>
      <c r="G49" s="56"/>
      <c r="H49" s="56"/>
      <c r="I49" s="56"/>
      <c r="J49" s="56"/>
      <c r="K49" s="56"/>
      <c r="L49" s="56"/>
    </row>
    <row r="50" spans="6:12" s="12" customFormat="1" ht="21" customHeight="1" x14ac:dyDescent="0.15">
      <c r="F50" s="56"/>
      <c r="G50" s="56"/>
      <c r="H50" s="56"/>
      <c r="I50" s="56"/>
      <c r="J50" s="56"/>
      <c r="K50" s="56"/>
      <c r="L50" s="56"/>
    </row>
    <row r="68" spans="1:12" x14ac:dyDescent="0.15">
      <c r="A68" s="331" t="s">
        <v>42</v>
      </c>
      <c r="B68" s="331"/>
      <c r="C68" s="331"/>
      <c r="D68" s="76">
        <f>D69</f>
        <v>58451680</v>
      </c>
      <c r="E68" s="76" t="e">
        <f>E69</f>
        <v>#REF!</v>
      </c>
      <c r="F68" s="44"/>
      <c r="G68" s="44"/>
      <c r="H68" s="79"/>
      <c r="I68" s="44"/>
      <c r="J68" s="44"/>
      <c r="K68" s="77"/>
      <c r="L68" s="100"/>
    </row>
    <row r="69" spans="1:12" x14ac:dyDescent="0.15">
      <c r="A69" s="69"/>
      <c r="B69" s="275" t="s">
        <v>42</v>
      </c>
      <c r="C69" s="275"/>
      <c r="D69" s="71">
        <f>D70</f>
        <v>58451680</v>
      </c>
      <c r="E69" s="71" t="e">
        <f>E70</f>
        <v>#REF!</v>
      </c>
      <c r="F69" s="42"/>
      <c r="G69" s="42"/>
      <c r="H69" s="78"/>
      <c r="I69" s="42"/>
      <c r="J69" s="44"/>
      <c r="K69" s="77"/>
      <c r="L69" s="101"/>
    </row>
    <row r="70" spans="1:12" x14ac:dyDescent="0.15">
      <c r="A70" s="69"/>
      <c r="B70" s="70"/>
      <c r="C70" s="66" t="s">
        <v>162</v>
      </c>
      <c r="D70" s="67">
        <v>58451680</v>
      </c>
      <c r="E70" s="67" t="e">
        <f>L70</f>
        <v>#REF!</v>
      </c>
      <c r="F70" s="43"/>
      <c r="G70" s="43"/>
      <c r="H70" s="43"/>
      <c r="I70" s="43"/>
      <c r="J70" s="43"/>
      <c r="K70" s="90"/>
      <c r="L70" s="91" t="e">
        <f>SUM(L71+L76+L81+L89+L90+L93+L103+L107)</f>
        <v>#REF!</v>
      </c>
    </row>
    <row r="71" spans="1:12" x14ac:dyDescent="0.15">
      <c r="A71" s="69"/>
      <c r="B71" s="70"/>
      <c r="C71" s="66"/>
      <c r="D71" s="68"/>
      <c r="E71" s="62"/>
      <c r="F71" s="43"/>
      <c r="G71" s="43"/>
      <c r="H71" s="43"/>
      <c r="I71" s="43"/>
      <c r="J71" s="43"/>
      <c r="K71" s="90"/>
      <c r="L71" s="91" t="e">
        <f>L72+L73+L74+L75</f>
        <v>#REF!</v>
      </c>
    </row>
    <row r="72" spans="1:12" x14ac:dyDescent="0.15">
      <c r="A72" s="69"/>
      <c r="B72" s="70"/>
      <c r="C72" s="66"/>
      <c r="D72" s="68"/>
      <c r="E72" s="62"/>
      <c r="F72" s="43" t="s">
        <v>43</v>
      </c>
      <c r="G72" s="43">
        <v>0</v>
      </c>
      <c r="H72" s="43" t="s">
        <v>46</v>
      </c>
      <c r="I72" s="43"/>
      <c r="J72" s="43"/>
      <c r="K72" s="90"/>
      <c r="L72" s="91" t="e">
        <f>#REF!*G72</f>
        <v>#REF!</v>
      </c>
    </row>
    <row r="73" spans="1:12" x14ac:dyDescent="0.15">
      <c r="A73" s="69"/>
      <c r="B73" s="70"/>
      <c r="C73" s="66"/>
      <c r="D73" s="68"/>
      <c r="E73" s="62"/>
      <c r="F73" s="43" t="s">
        <v>43</v>
      </c>
      <c r="G73" s="43">
        <v>0</v>
      </c>
      <c r="H73" s="43" t="s">
        <v>46</v>
      </c>
      <c r="I73" s="43"/>
      <c r="J73" s="43"/>
      <c r="K73" s="90"/>
      <c r="L73" s="91" t="e">
        <f>#REF!*G73</f>
        <v>#REF!</v>
      </c>
    </row>
    <row r="74" spans="1:12" x14ac:dyDescent="0.15">
      <c r="A74" s="69"/>
      <c r="B74" s="70"/>
      <c r="C74" s="66"/>
      <c r="D74" s="68"/>
      <c r="E74" s="62"/>
      <c r="F74" s="43" t="s">
        <v>43</v>
      </c>
      <c r="G74" s="43">
        <v>0</v>
      </c>
      <c r="H74" s="43" t="s">
        <v>46</v>
      </c>
      <c r="I74" s="43"/>
      <c r="J74" s="43"/>
      <c r="K74" s="90"/>
      <c r="L74" s="91" t="e">
        <f>#REF!*G74</f>
        <v>#REF!</v>
      </c>
    </row>
    <row r="75" spans="1:12" x14ac:dyDescent="0.15">
      <c r="A75" s="69"/>
      <c r="B75" s="70"/>
      <c r="C75" s="66"/>
      <c r="D75" s="68"/>
      <c r="E75" s="62"/>
      <c r="F75" s="43" t="s">
        <v>43</v>
      </c>
      <c r="G75" s="43">
        <v>0</v>
      </c>
      <c r="H75" s="43" t="s">
        <v>34</v>
      </c>
      <c r="I75" s="43"/>
      <c r="J75" s="43"/>
      <c r="K75" s="90"/>
      <c r="L75" s="91" t="e">
        <f>#REF!*G75</f>
        <v>#REF!</v>
      </c>
    </row>
    <row r="76" spans="1:12" s="99" customFormat="1" x14ac:dyDescent="0.15">
      <c r="A76" s="92"/>
      <c r="B76" s="93"/>
      <c r="C76" s="94"/>
      <c r="D76" s="95"/>
      <c r="E76" s="97"/>
      <c r="F76" s="102"/>
      <c r="G76" s="102"/>
      <c r="H76" s="102"/>
      <c r="I76" s="102"/>
      <c r="J76" s="102"/>
      <c r="K76" s="103"/>
      <c r="L76" s="96" t="e">
        <f>SUM(L77:L80)</f>
        <v>#REF!</v>
      </c>
    </row>
    <row r="77" spans="1:12" s="99" customFormat="1" x14ac:dyDescent="0.15">
      <c r="A77" s="92"/>
      <c r="B77" s="93"/>
      <c r="C77" s="94"/>
      <c r="D77" s="95"/>
      <c r="E77" s="97"/>
      <c r="F77" s="102" t="s">
        <v>43</v>
      </c>
      <c r="G77" s="98">
        <v>12</v>
      </c>
      <c r="H77" s="98" t="s">
        <v>34</v>
      </c>
      <c r="I77" s="102" t="s">
        <v>43</v>
      </c>
      <c r="J77" s="102">
        <v>12</v>
      </c>
      <c r="K77" s="103" t="s">
        <v>47</v>
      </c>
      <c r="L77" s="96" t="e">
        <f>#REF!*G77*J77</f>
        <v>#REF!</v>
      </c>
    </row>
    <row r="78" spans="1:12" s="99" customFormat="1" x14ac:dyDescent="0.15">
      <c r="A78" s="92"/>
      <c r="B78" s="93"/>
      <c r="C78" s="94"/>
      <c r="D78" s="95"/>
      <c r="E78" s="97"/>
      <c r="F78" s="102" t="s">
        <v>43</v>
      </c>
      <c r="G78" s="102">
        <v>40</v>
      </c>
      <c r="H78" s="103" t="s">
        <v>19</v>
      </c>
      <c r="I78" s="102" t="s">
        <v>43</v>
      </c>
      <c r="J78" s="102">
        <v>57</v>
      </c>
      <c r="K78" s="103" t="s">
        <v>34</v>
      </c>
      <c r="L78" s="96" t="e">
        <f>#REF!*G78*J78</f>
        <v>#REF!</v>
      </c>
    </row>
    <row r="79" spans="1:12" s="99" customFormat="1" x14ac:dyDescent="0.15">
      <c r="A79" s="92"/>
      <c r="B79" s="93"/>
      <c r="C79" s="94"/>
      <c r="D79" s="95"/>
      <c r="E79" s="97"/>
      <c r="F79" s="102" t="s">
        <v>43</v>
      </c>
      <c r="G79" s="102">
        <v>2</v>
      </c>
      <c r="H79" s="103" t="s">
        <v>19</v>
      </c>
      <c r="I79" s="102"/>
      <c r="J79" s="102"/>
      <c r="K79" s="103"/>
      <c r="L79" s="96" t="e">
        <f>#REF!*G79</f>
        <v>#REF!</v>
      </c>
    </row>
    <row r="80" spans="1:12" s="99" customFormat="1" x14ac:dyDescent="0.15">
      <c r="A80" s="92"/>
      <c r="B80" s="93"/>
      <c r="C80" s="94"/>
      <c r="D80" s="95"/>
      <c r="E80" s="97"/>
      <c r="F80" s="102" t="s">
        <v>43</v>
      </c>
      <c r="G80" s="102">
        <v>6</v>
      </c>
      <c r="H80" s="102" t="s">
        <v>47</v>
      </c>
      <c r="I80" s="102" t="s">
        <v>43</v>
      </c>
      <c r="J80" s="102">
        <v>20</v>
      </c>
      <c r="K80" s="103" t="s">
        <v>34</v>
      </c>
      <c r="L80" s="96" t="e">
        <f>#REF!*G80*J80</f>
        <v>#REF!</v>
      </c>
    </row>
    <row r="81" spans="1:12" x14ac:dyDescent="0.15">
      <c r="A81" s="69"/>
      <c r="B81" s="70"/>
      <c r="C81" s="66"/>
      <c r="D81" s="68"/>
      <c r="E81" s="65"/>
      <c r="F81" s="43"/>
      <c r="G81" s="43"/>
      <c r="H81" s="43"/>
      <c r="I81" s="43"/>
      <c r="J81" s="43"/>
      <c r="K81" s="90"/>
      <c r="L81" s="91" t="e">
        <f>SUM(L82:L87)</f>
        <v>#REF!</v>
      </c>
    </row>
    <row r="82" spans="1:12" x14ac:dyDescent="0.15">
      <c r="A82" s="92"/>
      <c r="B82" s="93"/>
      <c r="C82" s="94"/>
      <c r="D82" s="95"/>
      <c r="E82" s="95"/>
      <c r="F82" s="102" t="s">
        <v>43</v>
      </c>
      <c r="G82" s="102">
        <v>1</v>
      </c>
      <c r="H82" s="102" t="s">
        <v>45</v>
      </c>
      <c r="I82" s="102" t="s">
        <v>43</v>
      </c>
      <c r="J82" s="102">
        <v>12</v>
      </c>
      <c r="K82" s="103" t="s">
        <v>46</v>
      </c>
      <c r="L82" s="96" t="e">
        <f>#REF!*G82*J82</f>
        <v>#REF!</v>
      </c>
    </row>
    <row r="83" spans="1:12" x14ac:dyDescent="0.15">
      <c r="A83" s="69"/>
      <c r="B83" s="70"/>
      <c r="C83" s="66"/>
      <c r="D83" s="68"/>
      <c r="E83" s="68"/>
      <c r="F83" s="43" t="s">
        <v>43</v>
      </c>
      <c r="G83" s="43">
        <v>0</v>
      </c>
      <c r="H83" s="43" t="s">
        <v>45</v>
      </c>
      <c r="I83" s="43" t="s">
        <v>43</v>
      </c>
      <c r="J83" s="43">
        <v>0</v>
      </c>
      <c r="K83" s="90" t="s">
        <v>46</v>
      </c>
      <c r="L83" s="91" t="e">
        <f>#REF!*G83*J83</f>
        <v>#REF!</v>
      </c>
    </row>
    <row r="84" spans="1:12" x14ac:dyDescent="0.15">
      <c r="A84" s="69"/>
      <c r="B84" s="70"/>
      <c r="C84" s="66"/>
      <c r="D84" s="68"/>
      <c r="E84" s="68"/>
      <c r="F84" s="43" t="s">
        <v>43</v>
      </c>
      <c r="G84" s="43">
        <v>0</v>
      </c>
      <c r="H84" s="43" t="s">
        <v>34</v>
      </c>
      <c r="I84" s="43" t="s">
        <v>43</v>
      </c>
      <c r="J84" s="43">
        <v>0</v>
      </c>
      <c r="K84" s="90" t="s">
        <v>47</v>
      </c>
      <c r="L84" s="91" t="e">
        <f>#REF!*G84*J84</f>
        <v>#REF!</v>
      </c>
    </row>
    <row r="85" spans="1:12" x14ac:dyDescent="0.15">
      <c r="A85" s="69"/>
      <c r="B85" s="70"/>
      <c r="C85" s="66"/>
      <c r="D85" s="68"/>
      <c r="E85" s="68"/>
      <c r="F85" s="43" t="s">
        <v>43</v>
      </c>
      <c r="G85" s="43">
        <v>0</v>
      </c>
      <c r="H85" s="43" t="s">
        <v>45</v>
      </c>
      <c r="I85" s="43" t="s">
        <v>43</v>
      </c>
      <c r="J85" s="43">
        <v>0</v>
      </c>
      <c r="K85" s="90" t="s">
        <v>46</v>
      </c>
      <c r="L85" s="91" t="e">
        <f>#REF!*G85*J85</f>
        <v>#REF!</v>
      </c>
    </row>
    <row r="86" spans="1:12" x14ac:dyDescent="0.15">
      <c r="A86" s="69"/>
      <c r="B86" s="70"/>
      <c r="C86" s="66"/>
      <c r="D86" s="68"/>
      <c r="E86" s="62"/>
      <c r="F86" s="43" t="s">
        <v>43</v>
      </c>
      <c r="G86" s="43">
        <v>0</v>
      </c>
      <c r="H86" s="43" t="s">
        <v>45</v>
      </c>
      <c r="I86" s="43" t="s">
        <v>43</v>
      </c>
      <c r="J86" s="43">
        <v>0</v>
      </c>
      <c r="K86" s="90" t="s">
        <v>46</v>
      </c>
      <c r="L86" s="91" t="e">
        <f>#REF!*G86*J86</f>
        <v>#REF!</v>
      </c>
    </row>
    <row r="87" spans="1:12" x14ac:dyDescent="0.15">
      <c r="A87" s="92"/>
      <c r="B87" s="93"/>
      <c r="C87" s="94"/>
      <c r="D87" s="95"/>
      <c r="E87" s="104"/>
      <c r="F87" s="102" t="s">
        <v>43</v>
      </c>
      <c r="G87" s="102">
        <v>1</v>
      </c>
      <c r="H87" s="102" t="s">
        <v>45</v>
      </c>
      <c r="I87" s="102" t="s">
        <v>43</v>
      </c>
      <c r="J87" s="102">
        <v>12</v>
      </c>
      <c r="K87" s="103" t="s">
        <v>47</v>
      </c>
      <c r="L87" s="96" t="e">
        <f>#REF!*G87*J87</f>
        <v>#REF!</v>
      </c>
    </row>
    <row r="88" spans="1:12" x14ac:dyDescent="0.15">
      <c r="A88" s="69"/>
      <c r="B88" s="70"/>
      <c r="C88" s="66"/>
      <c r="D88" s="68"/>
      <c r="E88" s="62"/>
      <c r="F88" s="43"/>
      <c r="G88" s="43"/>
      <c r="H88" s="43"/>
      <c r="I88" s="43"/>
      <c r="J88" s="43"/>
      <c r="K88" s="90"/>
      <c r="L88" s="91"/>
    </row>
    <row r="89" spans="1:12" x14ac:dyDescent="0.15">
      <c r="A89" s="69"/>
      <c r="B89" s="70"/>
      <c r="C89" s="66"/>
      <c r="D89" s="68"/>
      <c r="E89" s="62"/>
      <c r="F89" s="43" t="s">
        <v>43</v>
      </c>
      <c r="G89" s="43">
        <v>10</v>
      </c>
      <c r="H89" s="43" t="s">
        <v>19</v>
      </c>
      <c r="I89" s="43" t="s">
        <v>43</v>
      </c>
      <c r="J89" s="43"/>
      <c r="K89" s="90"/>
      <c r="L89" s="91" t="e">
        <f>#REF!*G89</f>
        <v>#REF!</v>
      </c>
    </row>
    <row r="90" spans="1:12" x14ac:dyDescent="0.15">
      <c r="A90" s="69"/>
      <c r="B90" s="74"/>
      <c r="C90" s="66"/>
      <c r="D90" s="68"/>
      <c r="E90" s="68"/>
      <c r="F90" s="43"/>
      <c r="G90" s="43"/>
      <c r="H90" s="43"/>
      <c r="I90" s="43"/>
      <c r="J90" s="43"/>
      <c r="K90" s="90"/>
      <c r="L90" s="91" t="e">
        <f>L91+L92</f>
        <v>#REF!</v>
      </c>
    </row>
    <row r="91" spans="1:12" x14ac:dyDescent="0.15">
      <c r="A91" s="69"/>
      <c r="B91" s="70"/>
      <c r="C91" s="66"/>
      <c r="D91" s="68"/>
      <c r="E91" s="62"/>
      <c r="F91" s="43" t="s">
        <v>43</v>
      </c>
      <c r="G91" s="43">
        <v>0</v>
      </c>
      <c r="H91" s="43" t="s">
        <v>34</v>
      </c>
      <c r="I91" s="43" t="s">
        <v>43</v>
      </c>
      <c r="J91" s="43">
        <v>0</v>
      </c>
      <c r="K91" s="90" t="s">
        <v>19</v>
      </c>
      <c r="L91" s="91" t="e">
        <f>#REF!*G91*J91</f>
        <v>#REF!</v>
      </c>
    </row>
    <row r="92" spans="1:12" x14ac:dyDescent="0.15">
      <c r="A92" s="69"/>
      <c r="B92" s="70"/>
      <c r="C92" s="66"/>
      <c r="D92" s="68"/>
      <c r="E92" s="62"/>
      <c r="F92" s="43" t="s">
        <v>43</v>
      </c>
      <c r="G92" s="43">
        <v>10</v>
      </c>
      <c r="H92" s="43" t="s">
        <v>34</v>
      </c>
      <c r="I92" s="43" t="s">
        <v>43</v>
      </c>
      <c r="J92" s="43">
        <v>4</v>
      </c>
      <c r="K92" s="90" t="s">
        <v>19</v>
      </c>
      <c r="L92" s="91" t="e">
        <f>#REF!*G92*J92</f>
        <v>#REF!</v>
      </c>
    </row>
    <row r="93" spans="1:12" x14ac:dyDescent="0.15">
      <c r="A93" s="69"/>
      <c r="B93" s="70"/>
      <c r="C93" s="66"/>
      <c r="D93" s="68"/>
      <c r="E93" s="65"/>
      <c r="F93" s="43"/>
      <c r="G93" s="43"/>
      <c r="H93" s="43"/>
      <c r="I93" s="43"/>
      <c r="J93" s="43"/>
      <c r="K93" s="90"/>
      <c r="L93" s="91" t="e">
        <f>L94+L95+L96+L97+L98+L99</f>
        <v>#REF!</v>
      </c>
    </row>
    <row r="94" spans="1:12" x14ac:dyDescent="0.15">
      <c r="A94" s="69"/>
      <c r="B94" s="70"/>
      <c r="C94" s="66"/>
      <c r="D94" s="68"/>
      <c r="E94" s="65"/>
      <c r="F94" s="43" t="s">
        <v>43</v>
      </c>
      <c r="G94" s="43">
        <v>2</v>
      </c>
      <c r="H94" s="43" t="s">
        <v>19</v>
      </c>
      <c r="I94" s="43"/>
      <c r="J94" s="43"/>
      <c r="K94" s="90"/>
      <c r="L94" s="91" t="e">
        <f>#REF!*G94</f>
        <v>#REF!</v>
      </c>
    </row>
    <row r="95" spans="1:12" x14ac:dyDescent="0.15">
      <c r="A95" s="69"/>
      <c r="B95" s="70"/>
      <c r="C95" s="66"/>
      <c r="D95" s="68"/>
      <c r="E95" s="65"/>
      <c r="F95" s="43" t="s">
        <v>43</v>
      </c>
      <c r="G95" s="43">
        <v>2</v>
      </c>
      <c r="H95" s="43" t="s">
        <v>19</v>
      </c>
      <c r="I95" s="43"/>
      <c r="J95" s="43"/>
      <c r="K95" s="90"/>
      <c r="L95" s="91" t="e">
        <f>#REF!*G95</f>
        <v>#REF!</v>
      </c>
    </row>
    <row r="96" spans="1:12" x14ac:dyDescent="0.15">
      <c r="A96" s="69"/>
      <c r="B96" s="70"/>
      <c r="C96" s="66"/>
      <c r="D96" s="68"/>
      <c r="E96" s="68"/>
      <c r="F96" s="43" t="s">
        <v>43</v>
      </c>
      <c r="G96" s="43">
        <v>2</v>
      </c>
      <c r="H96" s="43" t="s">
        <v>19</v>
      </c>
      <c r="I96" s="43"/>
      <c r="J96" s="43"/>
      <c r="K96" s="90"/>
      <c r="L96" s="91" t="e">
        <f>#REF!*G96</f>
        <v>#REF!</v>
      </c>
    </row>
    <row r="97" spans="1:12" x14ac:dyDescent="0.15">
      <c r="A97" s="69"/>
      <c r="B97" s="70"/>
      <c r="C97" s="66"/>
      <c r="D97" s="68"/>
      <c r="E97" s="68"/>
      <c r="F97" s="43" t="s">
        <v>43</v>
      </c>
      <c r="G97" s="43">
        <v>12</v>
      </c>
      <c r="H97" s="43" t="s">
        <v>39</v>
      </c>
      <c r="I97" s="43"/>
      <c r="J97" s="43"/>
      <c r="K97" s="90"/>
      <c r="L97" s="91" t="e">
        <f>#REF!*G97</f>
        <v>#REF!</v>
      </c>
    </row>
    <row r="98" spans="1:12" x14ac:dyDescent="0.15">
      <c r="A98" s="69"/>
      <c r="B98" s="61"/>
      <c r="C98" s="66"/>
      <c r="D98" s="68"/>
      <c r="E98" s="68"/>
      <c r="F98" s="43" t="s">
        <v>43</v>
      </c>
      <c r="G98" s="43">
        <v>0</v>
      </c>
      <c r="H98" s="43" t="s">
        <v>19</v>
      </c>
      <c r="I98" s="43"/>
      <c r="J98" s="43"/>
      <c r="K98" s="90"/>
      <c r="L98" s="91" t="e">
        <f>#REF!*G98</f>
        <v>#REF!</v>
      </c>
    </row>
    <row r="99" spans="1:12" x14ac:dyDescent="0.15">
      <c r="A99" s="69"/>
      <c r="B99" s="61"/>
      <c r="C99" s="66"/>
      <c r="D99" s="68"/>
      <c r="E99" s="68"/>
      <c r="F99" s="43"/>
      <c r="G99" s="43"/>
      <c r="H99" s="43"/>
      <c r="I99" s="43"/>
      <c r="J99" s="43"/>
      <c r="K99" s="90"/>
      <c r="L99" s="91" t="e">
        <f>L100</f>
        <v>#REF!</v>
      </c>
    </row>
    <row r="100" spans="1:12" x14ac:dyDescent="0.15">
      <c r="A100" s="69"/>
      <c r="B100" s="61"/>
      <c r="C100" s="66"/>
      <c r="D100" s="68"/>
      <c r="E100" s="68"/>
      <c r="F100" s="43" t="s">
        <v>43</v>
      </c>
      <c r="G100" s="43">
        <v>5</v>
      </c>
      <c r="H100" s="43" t="s">
        <v>19</v>
      </c>
      <c r="I100" s="43"/>
      <c r="J100" s="43"/>
      <c r="K100" s="90"/>
      <c r="L100" s="91" t="e">
        <f>#REF!*G100</f>
        <v>#REF!</v>
      </c>
    </row>
    <row r="101" spans="1:12" x14ac:dyDescent="0.15">
      <c r="A101" s="69"/>
      <c r="B101" s="61"/>
      <c r="C101" s="66"/>
      <c r="D101" s="68"/>
      <c r="E101" s="68"/>
      <c r="F101" s="43"/>
      <c r="G101" s="43"/>
      <c r="H101" s="43"/>
      <c r="I101" s="43"/>
      <c r="J101" s="43"/>
      <c r="K101" s="90"/>
      <c r="L101" s="91" t="e">
        <f>L102+L103</f>
        <v>#REF!</v>
      </c>
    </row>
    <row r="102" spans="1:12" x14ac:dyDescent="0.15">
      <c r="A102" s="69"/>
      <c r="B102" s="61"/>
      <c r="C102" s="66"/>
      <c r="D102" s="68"/>
      <c r="E102" s="68"/>
      <c r="F102" s="43" t="s">
        <v>43</v>
      </c>
      <c r="G102" s="43">
        <v>1</v>
      </c>
      <c r="H102" s="43" t="s">
        <v>19</v>
      </c>
      <c r="I102" s="43"/>
      <c r="J102" s="43"/>
      <c r="K102" s="90"/>
      <c r="L102" s="91" t="e">
        <f>#REF!*G102</f>
        <v>#REF!</v>
      </c>
    </row>
    <row r="103" spans="1:12" x14ac:dyDescent="0.15">
      <c r="A103" s="69"/>
      <c r="B103" s="61"/>
      <c r="C103" s="66"/>
      <c r="D103" s="68"/>
      <c r="E103" s="68"/>
      <c r="F103" s="43" t="s">
        <v>43</v>
      </c>
      <c r="G103" s="43">
        <v>1</v>
      </c>
      <c r="H103" s="43" t="s">
        <v>19</v>
      </c>
      <c r="I103" s="43"/>
      <c r="J103" s="43"/>
      <c r="K103" s="90"/>
      <c r="L103" s="91" t="e">
        <f>#REF!*G103</f>
        <v>#REF!</v>
      </c>
    </row>
    <row r="104" spans="1:12" x14ac:dyDescent="0.15">
      <c r="A104" s="69"/>
      <c r="B104" s="61"/>
      <c r="C104" s="66"/>
      <c r="D104" s="68"/>
      <c r="E104" s="65"/>
      <c r="F104" s="43" t="s">
        <v>43</v>
      </c>
      <c r="G104" s="43"/>
      <c r="H104" s="85"/>
      <c r="I104" s="43"/>
      <c r="J104" s="43">
        <v>2</v>
      </c>
      <c r="K104" s="86" t="s">
        <v>19</v>
      </c>
      <c r="L104" s="87" t="e">
        <f>#REF!*J104</f>
        <v>#REF!</v>
      </c>
    </row>
    <row r="105" spans="1:12" x14ac:dyDescent="0.15">
      <c r="A105" s="69"/>
      <c r="B105" s="61"/>
      <c r="C105" s="66"/>
      <c r="D105" s="68"/>
      <c r="E105" s="65"/>
      <c r="F105" s="43" t="s">
        <v>43</v>
      </c>
      <c r="G105" s="43"/>
      <c r="H105" s="85"/>
      <c r="I105" s="43"/>
      <c r="J105" s="43">
        <v>2</v>
      </c>
      <c r="K105" s="86" t="s">
        <v>19</v>
      </c>
      <c r="L105" s="87" t="e">
        <f>#REF!*J105</f>
        <v>#REF!</v>
      </c>
    </row>
    <row r="106" spans="1:12" x14ac:dyDescent="0.15">
      <c r="A106" s="69"/>
      <c r="B106" s="70"/>
      <c r="C106" s="66"/>
      <c r="D106" s="68"/>
      <c r="E106" s="65"/>
      <c r="F106" s="43" t="s">
        <v>43</v>
      </c>
      <c r="G106" s="43"/>
      <c r="H106" s="85"/>
      <c r="I106" s="43"/>
      <c r="J106" s="43">
        <v>0</v>
      </c>
      <c r="K106" s="86" t="s">
        <v>19</v>
      </c>
      <c r="L106" s="87" t="e">
        <f>#REF!*J106</f>
        <v>#REF!</v>
      </c>
    </row>
    <row r="107" spans="1:12" x14ac:dyDescent="0.15">
      <c r="A107" s="72"/>
      <c r="B107" s="80"/>
      <c r="C107" s="75"/>
      <c r="D107" s="73"/>
      <c r="E107" s="73"/>
      <c r="F107" s="105"/>
      <c r="G107" s="105"/>
      <c r="H107" s="106"/>
      <c r="I107" s="105"/>
      <c r="J107" s="105"/>
      <c r="K107" s="107"/>
      <c r="L107" s="108" t="e">
        <f>L108</f>
        <v>#REF!</v>
      </c>
    </row>
    <row r="108" spans="1:12" x14ac:dyDescent="0.15">
      <c r="A108" s="81"/>
      <c r="B108" s="82"/>
      <c r="C108" s="83"/>
      <c r="D108" s="84"/>
      <c r="E108" s="84"/>
      <c r="F108" s="109" t="s">
        <v>43</v>
      </c>
      <c r="G108" s="109"/>
      <c r="H108" s="110"/>
      <c r="I108" s="109"/>
      <c r="J108" s="109">
        <v>6</v>
      </c>
      <c r="K108" s="111" t="s">
        <v>19</v>
      </c>
      <c r="L108" s="112" t="e">
        <f>#REF!*J108</f>
        <v>#REF!</v>
      </c>
    </row>
  </sheetData>
  <mergeCells count="46">
    <mergeCell ref="C30:E30"/>
    <mergeCell ref="B29:B30"/>
    <mergeCell ref="A68:C68"/>
    <mergeCell ref="B27:B28"/>
    <mergeCell ref="C28:E28"/>
    <mergeCell ref="B33:B34"/>
    <mergeCell ref="A27:A32"/>
    <mergeCell ref="A33:A34"/>
    <mergeCell ref="B69:C69"/>
    <mergeCell ref="A37:A38"/>
    <mergeCell ref="B37:B38"/>
    <mergeCell ref="C38:E38"/>
    <mergeCell ref="A35:A36"/>
    <mergeCell ref="B35:B36"/>
    <mergeCell ref="C36:E36"/>
    <mergeCell ref="C34:E34"/>
    <mergeCell ref="B31:B32"/>
    <mergeCell ref="C32:E32"/>
    <mergeCell ref="A9:A10"/>
    <mergeCell ref="B9:B10"/>
    <mergeCell ref="C10:E10"/>
    <mergeCell ref="A11:E11"/>
    <mergeCell ref="A13:A14"/>
    <mergeCell ref="B23:B24"/>
    <mergeCell ref="C24:E24"/>
    <mergeCell ref="A23:A26"/>
    <mergeCell ref="B25:B26"/>
    <mergeCell ref="B13:B14"/>
    <mergeCell ref="E13:E14"/>
    <mergeCell ref="A15:A22"/>
    <mergeCell ref="B15:B16"/>
    <mergeCell ref="A1:E1"/>
    <mergeCell ref="A5:A6"/>
    <mergeCell ref="B5:B6"/>
    <mergeCell ref="E5:E6"/>
    <mergeCell ref="A7:A8"/>
    <mergeCell ref="B7:B8"/>
    <mergeCell ref="C8:E8"/>
    <mergeCell ref="C16:E16"/>
    <mergeCell ref="B21:B22"/>
    <mergeCell ref="C22:E22"/>
    <mergeCell ref="C26:E26"/>
    <mergeCell ref="B17:B18"/>
    <mergeCell ref="C18:E18"/>
    <mergeCell ref="B19:B20"/>
    <mergeCell ref="C20:E20"/>
  </mergeCells>
  <phoneticPr fontId="21" type="noConversion"/>
  <pageMargins left="0.78694444894790649" right="0.74750000238418579" top="1.1808333396911621" bottom="0.78694444894790649" header="0.51138889789581299" footer="0.51138889789581299"/>
  <pageSetup paperSize="9" firstPageNumber="185" fitToHeight="0" orientation="portrait" useFirstPageNumber="1" r:id="rId1"/>
  <headerFooter>
    <oddFooter xml:space="preserve">&amp;R&amp;"맑은 고딕,Regular"참좋은재가노인돌봄센터(2022.02.14)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11</vt:i4>
      </vt:variant>
    </vt:vector>
  </HeadingPairs>
  <TitlesOfParts>
    <vt:vector size="17" baseType="lpstr">
      <vt:lpstr>표지</vt:lpstr>
      <vt:lpstr>예산총칙</vt:lpstr>
      <vt:lpstr>예산총괄</vt:lpstr>
      <vt:lpstr>세입예산</vt:lpstr>
      <vt:lpstr>세출예산</vt:lpstr>
      <vt:lpstr>예산증감내용</vt:lpstr>
      <vt:lpstr>세입예산!Consolidate_Area</vt:lpstr>
      <vt:lpstr>세출예산!Consolidate_Area</vt:lpstr>
      <vt:lpstr>예산증감내용!Consolidate_Area</vt:lpstr>
      <vt:lpstr>예산총괄!Consolidate_Area</vt:lpstr>
      <vt:lpstr>표지!Consolidate_Area</vt:lpstr>
      <vt:lpstr>세입예산!Print_Area</vt:lpstr>
      <vt:lpstr>세출예산!Print_Area</vt:lpstr>
      <vt:lpstr>예산증감내용!Print_Area</vt:lpstr>
      <vt:lpstr>예산총괄!Print_Area</vt:lpstr>
      <vt:lpstr>예산총칙!Print_Area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revision>72</cp:revision>
  <cp:lastPrinted>2022-09-02T06:34:15Z</cp:lastPrinted>
  <dcterms:created xsi:type="dcterms:W3CDTF">2016-12-07T07:13:09Z</dcterms:created>
  <dcterms:modified xsi:type="dcterms:W3CDTF">2022-09-02T06:46:54Z</dcterms:modified>
  <cp:version>1100.0100.01</cp:version>
</cp:coreProperties>
</file>