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예산관련\2020년\2020년 예산안 (국장님)\"/>
    </mc:Choice>
  </mc:AlternateContent>
  <xr:revisionPtr revIDLastSave="0" documentId="13_ncr:1_{CB332262-2E66-44B2-8573-0F3BE9C950EA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예산표지" sheetId="2" r:id="rId1"/>
    <sheet name="예산총칙" sheetId="3" r:id="rId2"/>
    <sheet name="예산총괄 " sheetId="6" r:id="rId3"/>
    <sheet name="예산내역(세입)" sheetId="13" r:id="rId4"/>
    <sheet name="예산내역(세출)" sheetId="12" r:id="rId5"/>
  </sheets>
  <definedNames>
    <definedName name="_xlnm.Print_Area" localSheetId="4">'예산내역(세출)'!$A$1:$R$209</definedName>
    <definedName name="_xlnm.Print_Area" localSheetId="2">'예산총괄 '!$A$1:$E$33</definedName>
    <definedName name="_xlnm.Print_Area" localSheetId="1">예산총칙!$A$1:$A$24</definedName>
    <definedName name="_xlnm.Print_Area" localSheetId="0">예산표지!$A$1:$A$13</definedName>
    <definedName name="_xlnm.Print_Titles" localSheetId="3">'예산내역(세입)'!$2:$4</definedName>
    <definedName name="_xlnm.Print_Titles" localSheetId="4">'예산내역(세출)'!$2:$4</definedName>
  </definedNames>
  <calcPr calcId="191029"/>
</workbook>
</file>

<file path=xl/calcChain.xml><?xml version="1.0" encoding="utf-8"?>
<calcChain xmlns="http://schemas.openxmlformats.org/spreadsheetml/2006/main">
  <c r="R118" i="12" l="1"/>
  <c r="R11" i="12" l="1"/>
  <c r="F84" i="13"/>
  <c r="E89" i="13" l="1"/>
  <c r="E180" i="12" l="1"/>
  <c r="D7" i="13"/>
  <c r="D6" i="13" s="1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I24" i="13" s="1"/>
  <c r="T24" i="13" s="1"/>
  <c r="E23" i="13" s="1"/>
  <c r="F23" i="13" s="1"/>
  <c r="G23" i="13" s="1"/>
  <c r="E27" i="13"/>
  <c r="F27" i="13" s="1"/>
  <c r="E29" i="13"/>
  <c r="F30" i="13"/>
  <c r="D32" i="13"/>
  <c r="D31" i="13" s="1"/>
  <c r="T33" i="13"/>
  <c r="T34" i="13"/>
  <c r="T35" i="13"/>
  <c r="T36" i="13"/>
  <c r="T37" i="13"/>
  <c r="T38" i="13"/>
  <c r="T39" i="13"/>
  <c r="T40" i="13"/>
  <c r="T41" i="13"/>
  <c r="T42" i="13"/>
  <c r="T43" i="13"/>
  <c r="T44" i="13"/>
  <c r="F45" i="13"/>
  <c r="F46" i="13"/>
  <c r="D48" i="13"/>
  <c r="D47" i="13" s="1"/>
  <c r="E48" i="13"/>
  <c r="E47" i="13" s="1"/>
  <c r="D10" i="6" s="1"/>
  <c r="F49" i="13"/>
  <c r="G49" i="13"/>
  <c r="F50" i="13"/>
  <c r="G50" i="13"/>
  <c r="D52" i="13"/>
  <c r="D51" i="13" s="1"/>
  <c r="T56" i="13"/>
  <c r="T57" i="13"/>
  <c r="T58" i="13"/>
  <c r="T59" i="13"/>
  <c r="T60" i="13"/>
  <c r="T61" i="13"/>
  <c r="T62" i="13"/>
  <c r="T63" i="13"/>
  <c r="T64" i="13"/>
  <c r="T65" i="13"/>
  <c r="T66" i="13"/>
  <c r="T67" i="13"/>
  <c r="T68" i="13"/>
  <c r="T69" i="13"/>
  <c r="T70" i="13"/>
  <c r="T71" i="13"/>
  <c r="T73" i="13"/>
  <c r="T74" i="13"/>
  <c r="T75" i="13"/>
  <c r="D78" i="13"/>
  <c r="D77" i="13" s="1"/>
  <c r="E78" i="13"/>
  <c r="E77" i="13" s="1"/>
  <c r="D13" i="6" s="1"/>
  <c r="F79" i="13"/>
  <c r="F80" i="13"/>
  <c r="D82" i="13"/>
  <c r="D81" i="13" s="1"/>
  <c r="E82" i="13"/>
  <c r="E81" i="13" s="1"/>
  <c r="D14" i="6" s="1"/>
  <c r="F83" i="13"/>
  <c r="G83" i="13"/>
  <c r="F85" i="13"/>
  <c r="D87" i="13"/>
  <c r="D86" i="13" s="1"/>
  <c r="F88" i="13"/>
  <c r="F89" i="13"/>
  <c r="G89" i="13"/>
  <c r="T90" i="13"/>
  <c r="T91" i="13"/>
  <c r="T92" i="13"/>
  <c r="T93" i="13"/>
  <c r="T95" i="13"/>
  <c r="T96" i="13"/>
  <c r="T97" i="13"/>
  <c r="T98" i="13"/>
  <c r="T99" i="13"/>
  <c r="T100" i="13"/>
  <c r="T101" i="13"/>
  <c r="T102" i="13"/>
  <c r="D104" i="13"/>
  <c r="D103" i="13" s="1"/>
  <c r="E104" i="13"/>
  <c r="F105" i="13"/>
  <c r="F106" i="13"/>
  <c r="F29" i="13" l="1"/>
  <c r="D8" i="6"/>
  <c r="F104" i="13"/>
  <c r="E90" i="13"/>
  <c r="F90" i="13" s="1"/>
  <c r="E92" i="13"/>
  <c r="F77" i="13"/>
  <c r="E103" i="13"/>
  <c r="D16" i="6" s="1"/>
  <c r="T72" i="13"/>
  <c r="I76" i="13"/>
  <c r="T76" i="13" s="1"/>
  <c r="E38" i="13"/>
  <c r="F38" i="13" s="1"/>
  <c r="E33" i="13"/>
  <c r="I10" i="13"/>
  <c r="T10" i="13" s="1"/>
  <c r="T9" i="13" s="1"/>
  <c r="E8" i="13" s="1"/>
  <c r="F8" i="13" s="1"/>
  <c r="F81" i="13"/>
  <c r="G81" i="13"/>
  <c r="F47" i="13"/>
  <c r="G47" i="13"/>
  <c r="F103" i="13"/>
  <c r="F33" i="13"/>
  <c r="G33" i="13"/>
  <c r="D5" i="13"/>
  <c r="I55" i="13"/>
  <c r="T55" i="13" s="1"/>
  <c r="T54" i="13" s="1"/>
  <c r="E53" i="13" s="1"/>
  <c r="G82" i="13"/>
  <c r="G48" i="13"/>
  <c r="E28" i="13"/>
  <c r="F28" i="13" s="1"/>
  <c r="E26" i="13"/>
  <c r="D7" i="6" s="1"/>
  <c r="F82" i="13"/>
  <c r="F48" i="13"/>
  <c r="F78" i="13"/>
  <c r="E76" i="13" l="1"/>
  <c r="F76" i="13" s="1"/>
  <c r="G76" i="13" s="1"/>
  <c r="E87" i="13"/>
  <c r="F87" i="13" s="1"/>
  <c r="E32" i="13"/>
  <c r="E31" i="13" s="1"/>
  <c r="D9" i="6" s="1"/>
  <c r="G38" i="13"/>
  <c r="G8" i="13"/>
  <c r="E7" i="13"/>
  <c r="E86" i="13"/>
  <c r="D15" i="6" s="1"/>
  <c r="E25" i="13"/>
  <c r="F25" i="13" s="1"/>
  <c r="F26" i="13"/>
  <c r="F53" i="13"/>
  <c r="G53" i="13"/>
  <c r="G92" i="13"/>
  <c r="F92" i="13"/>
  <c r="E6" i="13" l="1"/>
  <c r="D6" i="6"/>
  <c r="G32" i="13"/>
  <c r="F32" i="13"/>
  <c r="G87" i="13"/>
  <c r="E52" i="13"/>
  <c r="E51" i="13" s="1"/>
  <c r="D11" i="6" s="1"/>
  <c r="F7" i="13"/>
  <c r="G7" i="13"/>
  <c r="G6" i="13"/>
  <c r="F6" i="13"/>
  <c r="F31" i="13"/>
  <c r="G31" i="13"/>
  <c r="F52" i="13"/>
  <c r="G52" i="13"/>
  <c r="F86" i="13"/>
  <c r="G86" i="13"/>
  <c r="F51" i="13" l="1"/>
  <c r="G51" i="13"/>
  <c r="E5" i="13"/>
  <c r="F5" i="13" l="1"/>
  <c r="G5" i="13"/>
  <c r="R149" i="12" l="1"/>
  <c r="R30" i="12"/>
  <c r="R31" i="12"/>
  <c r="R28" i="12"/>
  <c r="R8" i="12" l="1"/>
  <c r="D7" i="12"/>
  <c r="R19" i="12"/>
  <c r="R23" i="12"/>
  <c r="E32" i="12"/>
  <c r="R35" i="12"/>
  <c r="R37" i="12"/>
  <c r="D50" i="12"/>
  <c r="R51" i="12"/>
  <c r="E51" i="12" s="1"/>
  <c r="E52" i="12"/>
  <c r="F52" i="12" s="1"/>
  <c r="R53" i="12"/>
  <c r="E53" i="12" s="1"/>
  <c r="F53" i="12" s="1"/>
  <c r="D54" i="12"/>
  <c r="R55" i="12"/>
  <c r="E55" i="12" s="1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9" i="12"/>
  <c r="R120" i="12"/>
  <c r="R121" i="12"/>
  <c r="R122" i="12"/>
  <c r="D124" i="12"/>
  <c r="D123" i="12" s="1"/>
  <c r="R125" i="12"/>
  <c r="E125" i="12" s="1"/>
  <c r="R126" i="12"/>
  <c r="R127" i="12"/>
  <c r="R128" i="12"/>
  <c r="R129" i="12"/>
  <c r="R130" i="12"/>
  <c r="R131" i="12"/>
  <c r="R132" i="12"/>
  <c r="R133" i="12"/>
  <c r="R134" i="12"/>
  <c r="R135" i="12"/>
  <c r="D137" i="12"/>
  <c r="R139" i="12"/>
  <c r="R140" i="12"/>
  <c r="R141" i="12"/>
  <c r="R142" i="12"/>
  <c r="R143" i="12"/>
  <c r="R144" i="12"/>
  <c r="R145" i="12"/>
  <c r="R146" i="12"/>
  <c r="R147" i="12"/>
  <c r="R148" i="12"/>
  <c r="R150" i="12"/>
  <c r="R151" i="12"/>
  <c r="R152" i="12"/>
  <c r="R153" i="12"/>
  <c r="E153" i="12" s="1"/>
  <c r="F153" i="12" s="1"/>
  <c r="D154" i="12"/>
  <c r="R155" i="12"/>
  <c r="R156" i="12"/>
  <c r="R157" i="12"/>
  <c r="R158" i="12"/>
  <c r="R159" i="12"/>
  <c r="R160" i="12"/>
  <c r="R161" i="12"/>
  <c r="R162" i="12"/>
  <c r="R163" i="12"/>
  <c r="D165" i="12"/>
  <c r="D164" i="12" s="1"/>
  <c r="E166" i="12"/>
  <c r="F166" i="12" s="1"/>
  <c r="E168" i="12"/>
  <c r="F168" i="12" s="1"/>
  <c r="F169" i="12"/>
  <c r="E171" i="12"/>
  <c r="F171" i="12" s="1"/>
  <c r="F172" i="12"/>
  <c r="F173" i="12"/>
  <c r="D175" i="12"/>
  <c r="D174" i="12" s="1"/>
  <c r="R176" i="12"/>
  <c r="R177" i="12"/>
  <c r="D179" i="12"/>
  <c r="D178" i="12" s="1"/>
  <c r="G180" i="12"/>
  <c r="F181" i="12"/>
  <c r="R181" i="12"/>
  <c r="D183" i="12"/>
  <c r="D182" i="12" s="1"/>
  <c r="E184" i="12"/>
  <c r="F184" i="12" s="1"/>
  <c r="E185" i="12"/>
  <c r="F185" i="12" s="1"/>
  <c r="D187" i="12"/>
  <c r="D186" i="12" s="1"/>
  <c r="E188" i="12"/>
  <c r="F188" i="12" s="1"/>
  <c r="E189" i="12"/>
  <c r="E187" i="12" s="1"/>
  <c r="F189" i="12" l="1"/>
  <c r="E170" i="12"/>
  <c r="E147" i="12"/>
  <c r="E106" i="12"/>
  <c r="G106" i="12" s="1"/>
  <c r="D6" i="12"/>
  <c r="E183" i="12"/>
  <c r="F180" i="12"/>
  <c r="E176" i="12"/>
  <c r="G176" i="12" s="1"/>
  <c r="E179" i="12"/>
  <c r="E167" i="12"/>
  <c r="E150" i="12"/>
  <c r="F150" i="12" s="1"/>
  <c r="E132" i="12"/>
  <c r="G132" i="12" s="1"/>
  <c r="E155" i="12"/>
  <c r="E154" i="12" s="1"/>
  <c r="D26" i="6" s="1"/>
  <c r="E126" i="12"/>
  <c r="F126" i="12" s="1"/>
  <c r="E108" i="12"/>
  <c r="G108" i="12" s="1"/>
  <c r="E165" i="12"/>
  <c r="E78" i="12"/>
  <c r="G78" i="12" s="1"/>
  <c r="R56" i="12"/>
  <c r="E56" i="12" s="1"/>
  <c r="F56" i="12" s="1"/>
  <c r="R138" i="12"/>
  <c r="E138" i="12" s="1"/>
  <c r="G138" i="12" s="1"/>
  <c r="D136" i="12"/>
  <c r="R14" i="12"/>
  <c r="I34" i="12" s="1"/>
  <c r="E8" i="12"/>
  <c r="G8" i="12" s="1"/>
  <c r="I36" i="12"/>
  <c r="E34" i="12" s="1"/>
  <c r="F34" i="12" s="1"/>
  <c r="I45" i="12"/>
  <c r="E186" i="12"/>
  <c r="F186" i="12" s="1"/>
  <c r="F187" i="12"/>
  <c r="F147" i="12"/>
  <c r="G147" i="12"/>
  <c r="E182" i="12"/>
  <c r="F182" i="12" s="1"/>
  <c r="F183" i="12"/>
  <c r="G51" i="12"/>
  <c r="E50" i="12"/>
  <c r="D22" i="6" s="1"/>
  <c r="F51" i="12"/>
  <c r="G32" i="12"/>
  <c r="F32" i="12"/>
  <c r="G125" i="12"/>
  <c r="G55" i="12"/>
  <c r="G53" i="12"/>
  <c r="F125" i="12"/>
  <c r="F55" i="12"/>
  <c r="E175" i="12" l="1"/>
  <c r="F167" i="12"/>
  <c r="D28" i="6"/>
  <c r="F170" i="12"/>
  <c r="D29" i="6"/>
  <c r="E178" i="12"/>
  <c r="F178" i="12" s="1"/>
  <c r="D31" i="6"/>
  <c r="G155" i="12"/>
  <c r="F106" i="12"/>
  <c r="F176" i="12"/>
  <c r="F155" i="12"/>
  <c r="G150" i="12"/>
  <c r="D5" i="12"/>
  <c r="E14" i="12"/>
  <c r="G14" i="12" s="1"/>
  <c r="G179" i="12"/>
  <c r="G178" i="12"/>
  <c r="F179" i="12"/>
  <c r="F132" i="12"/>
  <c r="G126" i="12"/>
  <c r="F108" i="12"/>
  <c r="F78" i="12"/>
  <c r="E54" i="12"/>
  <c r="E137" i="12"/>
  <c r="F8" i="12"/>
  <c r="F138" i="12"/>
  <c r="E164" i="12"/>
  <c r="F165" i="12"/>
  <c r="I39" i="12"/>
  <c r="I41" i="12" s="1"/>
  <c r="R41" i="12" s="1"/>
  <c r="G56" i="12"/>
  <c r="E124" i="12"/>
  <c r="G34" i="12"/>
  <c r="F154" i="12"/>
  <c r="G154" i="12"/>
  <c r="G50" i="12"/>
  <c r="F50" i="12"/>
  <c r="G175" i="12"/>
  <c r="E174" i="12"/>
  <c r="D30" i="6" s="1"/>
  <c r="F175" i="12"/>
  <c r="R45" i="12"/>
  <c r="I47" i="12"/>
  <c r="R47" i="12" s="1"/>
  <c r="I49" i="12"/>
  <c r="R49" i="12" s="1"/>
  <c r="I48" i="12"/>
  <c r="R48" i="12" s="1"/>
  <c r="E136" i="12" l="1"/>
  <c r="D25" i="6"/>
  <c r="E123" i="12"/>
  <c r="D24" i="6"/>
  <c r="F164" i="12"/>
  <c r="D27" i="6"/>
  <c r="F54" i="12"/>
  <c r="D23" i="6"/>
  <c r="F14" i="12"/>
  <c r="R39" i="12"/>
  <c r="I40" i="12" s="1"/>
  <c r="R40" i="12" s="1"/>
  <c r="I42" i="12"/>
  <c r="R42" i="12" s="1"/>
  <c r="G137" i="12"/>
  <c r="F137" i="12"/>
  <c r="G124" i="12"/>
  <c r="F124" i="12"/>
  <c r="G54" i="12"/>
  <c r="I43" i="12"/>
  <c r="R43" i="12" s="1"/>
  <c r="G136" i="12"/>
  <c r="F136" i="12"/>
  <c r="G174" i="12"/>
  <c r="F174" i="12"/>
  <c r="I46" i="12"/>
  <c r="R46" i="12" s="1"/>
  <c r="I44" i="12" s="1"/>
  <c r="F123" i="12"/>
  <c r="G123" i="12"/>
  <c r="I38" i="12" l="1"/>
  <c r="E38" i="12" s="1"/>
  <c r="G38" i="12" s="1"/>
  <c r="E7" i="12" l="1"/>
  <c r="F38" i="12"/>
  <c r="G7" i="12" l="1"/>
  <c r="D21" i="6"/>
  <c r="F7" i="12"/>
  <c r="E6" i="12"/>
  <c r="G6" i="12" s="1"/>
  <c r="F6" i="12" l="1"/>
  <c r="E5" i="12"/>
  <c r="F5" i="12" s="1"/>
  <c r="G5" i="12" l="1"/>
  <c r="C20" i="6"/>
  <c r="D5" i="6" l="1"/>
  <c r="C5" i="6"/>
  <c r="E15" i="6"/>
  <c r="E12" i="6" l="1"/>
  <c r="D20" i="6" l="1"/>
  <c r="E10" i="6" l="1"/>
  <c r="E33" i="6" l="1"/>
  <c r="E32" i="6"/>
  <c r="E31" i="6"/>
  <c r="E30" i="6"/>
  <c r="E29" i="6"/>
  <c r="E28" i="6"/>
  <c r="E27" i="6"/>
  <c r="E26" i="6"/>
  <c r="E25" i="6"/>
  <c r="E24" i="6"/>
  <c r="E23" i="6"/>
  <c r="E22" i="6"/>
  <c r="E21" i="6"/>
  <c r="E16" i="6"/>
  <c r="E14" i="6"/>
  <c r="E13" i="6"/>
  <c r="E11" i="6"/>
  <c r="E9" i="6"/>
  <c r="E8" i="6"/>
  <c r="E7" i="6"/>
  <c r="E6" i="6"/>
  <c r="E5" i="6"/>
  <c r="E2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<sst xmlns="http://schemas.openxmlformats.org/spreadsheetml/2006/main" count="1399" uniqueCount="377">
  <si>
    <t>관</t>
    <phoneticPr fontId="3" type="noConversion"/>
  </si>
  <si>
    <t>항</t>
    <phoneticPr fontId="3" type="noConversion"/>
  </si>
  <si>
    <t>목</t>
    <phoneticPr fontId="3" type="noConversion"/>
  </si>
  <si>
    <t>산 출 기 초</t>
    <phoneticPr fontId="3" type="noConversion"/>
  </si>
  <si>
    <t>원</t>
    <phoneticPr fontId="3" type="noConversion"/>
  </si>
  <si>
    <t>×</t>
    <phoneticPr fontId="3" type="noConversion"/>
  </si>
  <si>
    <t>일</t>
    <phoneticPr fontId="3" type="noConversion"/>
  </si>
  <si>
    <t>명</t>
    <phoneticPr fontId="3" type="noConversion"/>
  </si>
  <si>
    <t>=</t>
    <phoneticPr fontId="3" type="noConversion"/>
  </si>
  <si>
    <t>월</t>
    <phoneticPr fontId="3" type="noConversion"/>
  </si>
  <si>
    <t>회</t>
    <phoneticPr fontId="3" type="noConversion"/>
  </si>
  <si>
    <t>구</t>
    <phoneticPr fontId="3" type="noConversion"/>
  </si>
  <si>
    <t>년</t>
    <phoneticPr fontId="3" type="noConversion"/>
  </si>
  <si>
    <t>식</t>
    <phoneticPr fontId="3" type="noConversion"/>
  </si>
  <si>
    <t>■ 시설명 : 무량수전노인전문요양원</t>
    <phoneticPr fontId="3" type="noConversion"/>
  </si>
  <si>
    <t>(단위 : 원)</t>
    <phoneticPr fontId="3" type="noConversion"/>
  </si>
  <si>
    <t>총   계</t>
    <phoneticPr fontId="3" type="noConversion"/>
  </si>
  <si>
    <t>01 사무비</t>
    <phoneticPr fontId="3" type="noConversion"/>
  </si>
  <si>
    <t>11 인건비</t>
    <phoneticPr fontId="3" type="noConversion"/>
  </si>
  <si>
    <t>111 급여</t>
    <phoneticPr fontId="3" type="noConversion"/>
  </si>
  <si>
    <t>113 일용잡금</t>
    <phoneticPr fontId="3" type="noConversion"/>
  </si>
  <si>
    <t>115 퇴직적립금 및 퇴직적립금</t>
    <phoneticPr fontId="3" type="noConversion"/>
  </si>
  <si>
    <t>÷</t>
    <phoneticPr fontId="3" type="noConversion"/>
  </si>
  <si>
    <t>116 사회보험부담금</t>
    <phoneticPr fontId="3" type="noConversion"/>
  </si>
  <si>
    <t>직원식대</t>
    <phoneticPr fontId="3" type="noConversion"/>
  </si>
  <si>
    <t>공익요원식대</t>
    <phoneticPr fontId="3" type="noConversion"/>
  </si>
  <si>
    <t>12 업무추진비</t>
    <phoneticPr fontId="3" type="noConversion"/>
  </si>
  <si>
    <t>121 기관운영비</t>
    <phoneticPr fontId="3" type="noConversion"/>
  </si>
  <si>
    <t>122 직책보조비</t>
    <phoneticPr fontId="3" type="noConversion"/>
  </si>
  <si>
    <t>123 회의비</t>
    <phoneticPr fontId="3" type="noConversion"/>
  </si>
  <si>
    <t>13 운영비</t>
    <phoneticPr fontId="3" type="noConversion"/>
  </si>
  <si>
    <t>131 여비</t>
    <phoneticPr fontId="3" type="noConversion"/>
  </si>
  <si>
    <t>132 수용비및수수료</t>
    <phoneticPr fontId="3" type="noConversion"/>
  </si>
  <si>
    <t>사무용품, 집기, 소모품 등</t>
    <phoneticPr fontId="3" type="noConversion"/>
  </si>
  <si>
    <t xml:space="preserve"> - 기획관리팀</t>
    <phoneticPr fontId="3" type="noConversion"/>
  </si>
  <si>
    <t xml:space="preserve"> - 영양위생팀</t>
    <phoneticPr fontId="3" type="noConversion"/>
  </si>
  <si>
    <t xml:space="preserve"> - 의료(물리치료)팀</t>
    <phoneticPr fontId="3" type="noConversion"/>
  </si>
  <si>
    <t xml:space="preserve"> - 케어복지팀</t>
    <phoneticPr fontId="3" type="noConversion"/>
  </si>
  <si>
    <t>통행료 및 주차비</t>
    <phoneticPr fontId="3" type="noConversion"/>
  </si>
  <si>
    <t>카드수수료</t>
    <phoneticPr fontId="3" type="noConversion"/>
  </si>
  <si>
    <t>신문구독료</t>
    <phoneticPr fontId="3" type="noConversion"/>
  </si>
  <si>
    <t>정수기관리비</t>
    <phoneticPr fontId="3" type="noConversion"/>
  </si>
  <si>
    <t>복사기임대료</t>
    <phoneticPr fontId="3" type="noConversion"/>
  </si>
  <si>
    <t>엔젤시스템 월사용료</t>
    <phoneticPr fontId="3" type="noConversion"/>
  </si>
  <si>
    <t>소독방역비</t>
    <phoneticPr fontId="3" type="noConversion"/>
  </si>
  <si>
    <t>전기안전관리비</t>
    <phoneticPr fontId="3" type="noConversion"/>
  </si>
  <si>
    <t>의료폐기물처리비</t>
    <phoneticPr fontId="3" type="noConversion"/>
  </si>
  <si>
    <t>종량제봉투</t>
    <phoneticPr fontId="3" type="noConversion"/>
  </si>
  <si>
    <t>전화요금</t>
    <phoneticPr fontId="3" type="noConversion"/>
  </si>
  <si>
    <t>케이블방송료</t>
    <phoneticPr fontId="3" type="noConversion"/>
  </si>
  <si>
    <t>전기요금</t>
    <phoneticPr fontId="3" type="noConversion"/>
  </si>
  <si>
    <t>상하수도요금</t>
    <phoneticPr fontId="3" type="noConversion"/>
  </si>
  <si>
    <t>신원보증보험</t>
    <phoneticPr fontId="3" type="noConversion"/>
  </si>
  <si>
    <t>소방안전협회비</t>
    <phoneticPr fontId="3" type="noConversion"/>
  </si>
  <si>
    <t>대노협협회비</t>
    <phoneticPr fontId="3" type="noConversion"/>
  </si>
  <si>
    <t>한노중회비</t>
    <phoneticPr fontId="3" type="noConversion"/>
  </si>
  <si>
    <t>환경개선부담금(시설)</t>
    <phoneticPr fontId="3" type="noConversion"/>
  </si>
  <si>
    <t>자동차보험(1302)</t>
    <phoneticPr fontId="3" type="noConversion"/>
  </si>
  <si>
    <t>자동차보험(1655)</t>
    <phoneticPr fontId="3" type="noConversion"/>
  </si>
  <si>
    <t>기타</t>
    <phoneticPr fontId="3" type="noConversion"/>
  </si>
  <si>
    <t>135 차량비</t>
    <phoneticPr fontId="3" type="noConversion"/>
  </si>
  <si>
    <t>자동차유류대</t>
    <phoneticPr fontId="3" type="noConversion"/>
  </si>
  <si>
    <t>자동차관리비</t>
    <phoneticPr fontId="3" type="noConversion"/>
  </si>
  <si>
    <t>기타운영비</t>
    <phoneticPr fontId="3" type="noConversion"/>
  </si>
  <si>
    <t>02 재산조성비</t>
    <phoneticPr fontId="3" type="noConversion"/>
  </si>
  <si>
    <t>21 시설비</t>
    <phoneticPr fontId="3" type="noConversion"/>
  </si>
  <si>
    <t>211 시설비</t>
    <phoneticPr fontId="3" type="noConversion"/>
  </si>
  <si>
    <t>212 자산취득비</t>
    <phoneticPr fontId="3" type="noConversion"/>
  </si>
  <si>
    <t>의료재활</t>
    <phoneticPr fontId="3" type="noConversion"/>
  </si>
  <si>
    <t>케어복지</t>
    <phoneticPr fontId="3" type="noConversion"/>
  </si>
  <si>
    <t>213 시설장비유지비</t>
    <phoneticPr fontId="3" type="noConversion"/>
  </si>
  <si>
    <t>엘리베이터관리비(오티스)</t>
    <phoneticPr fontId="3" type="noConversion"/>
  </si>
  <si>
    <t>03 사업비</t>
    <phoneticPr fontId="3" type="noConversion"/>
  </si>
  <si>
    <t>31 운영비</t>
    <phoneticPr fontId="3" type="noConversion"/>
  </si>
  <si>
    <t>311 생계비</t>
    <phoneticPr fontId="3" type="noConversion"/>
  </si>
  <si>
    <t>312 수용기관경비</t>
    <phoneticPr fontId="3" type="noConversion"/>
  </si>
  <si>
    <t>기저귀 및 위생매트</t>
    <phoneticPr fontId="3" type="noConversion"/>
  </si>
  <si>
    <t>314 의료비</t>
    <phoneticPr fontId="3" type="noConversion"/>
  </si>
  <si>
    <t>의약품 구입비</t>
    <phoneticPr fontId="3" type="noConversion"/>
  </si>
  <si>
    <t>기타 진료비 등</t>
    <phoneticPr fontId="3" type="noConversion"/>
  </si>
  <si>
    <t>315 장의비</t>
    <phoneticPr fontId="3" type="noConversion"/>
  </si>
  <si>
    <t>장의비</t>
    <phoneticPr fontId="3" type="noConversion"/>
  </si>
  <si>
    <t>도시가스요금</t>
    <phoneticPr fontId="3" type="noConversion"/>
  </si>
  <si>
    <t>가스요금</t>
    <phoneticPr fontId="3" type="noConversion"/>
  </si>
  <si>
    <t>33 일반사업비</t>
    <phoneticPr fontId="3" type="noConversion"/>
  </si>
  <si>
    <t>04 전출금</t>
    <phoneticPr fontId="3" type="noConversion"/>
  </si>
  <si>
    <t>41 전출금</t>
    <phoneticPr fontId="3" type="noConversion"/>
  </si>
  <si>
    <t>411 법인회계전출금</t>
    <phoneticPr fontId="3" type="noConversion"/>
  </si>
  <si>
    <t>05 과년도지출</t>
    <phoneticPr fontId="3" type="noConversion"/>
  </si>
  <si>
    <t>51 과년도지출</t>
    <phoneticPr fontId="3" type="noConversion"/>
  </si>
  <si>
    <t>511 과년도지출</t>
    <phoneticPr fontId="3" type="noConversion"/>
  </si>
  <si>
    <t>61 부채상환금</t>
    <phoneticPr fontId="3" type="noConversion"/>
  </si>
  <si>
    <t>611 원금상환금</t>
    <phoneticPr fontId="3" type="noConversion"/>
  </si>
  <si>
    <t>612 이자지불금</t>
    <phoneticPr fontId="3" type="noConversion"/>
  </si>
  <si>
    <t>07 잡지출</t>
    <phoneticPr fontId="3" type="noConversion"/>
  </si>
  <si>
    <t>71 잡지출</t>
    <phoneticPr fontId="3" type="noConversion"/>
  </si>
  <si>
    <t>711 잡지출</t>
    <phoneticPr fontId="3" type="noConversion"/>
  </si>
  <si>
    <t>81 예비비 및 기타</t>
    <phoneticPr fontId="3" type="noConversion"/>
  </si>
  <si>
    <t>811 예비비</t>
    <phoneticPr fontId="3" type="noConversion"/>
  </si>
  <si>
    <t>812 반환금</t>
    <phoneticPr fontId="3" type="noConversion"/>
  </si>
  <si>
    <t>정부보조금반환금</t>
    <phoneticPr fontId="3" type="noConversion"/>
  </si>
  <si>
    <t>911 운영충당적립금</t>
    <phoneticPr fontId="3" type="noConversion"/>
  </si>
  <si>
    <t>촉탁의 진료비</t>
    <phoneticPr fontId="3" type="noConversion"/>
  </si>
  <si>
    <t xml:space="preserve"> - 의료팀</t>
    <phoneticPr fontId="3" type="noConversion"/>
  </si>
  <si>
    <t>사회복지법인 무일복지재단</t>
    <phoneticPr fontId="3" type="noConversion"/>
  </si>
  <si>
    <t>무 량 수 전 노 인 전 문 요 양 원</t>
  </si>
  <si>
    <t xml:space="preserve"> 예  산  총  칙</t>
    <phoneticPr fontId="3" type="noConversion"/>
  </si>
  <si>
    <t>3. 본 예산은 사회복지법인 재무회계규칙 제 2장 예산과결산에 의거 편성하며 집행한다.</t>
    <phoneticPr fontId="3" type="noConversion"/>
  </si>
  <si>
    <t xml:space="preserve">4. 장기요양사업수입, 보조금, 후원금등의 세입이 감소할 경우 기존사업을 축소할 수 </t>
    <phoneticPr fontId="3" type="noConversion"/>
  </si>
  <si>
    <t xml:space="preserve">   있다.</t>
    <phoneticPr fontId="3" type="noConversion"/>
  </si>
  <si>
    <t xml:space="preserve">5. 장기요양사업수입,국시비보조금, 후원금등의 세입이 증가 할 경우 세입세출예산을 </t>
    <phoneticPr fontId="3" type="noConversion"/>
  </si>
  <si>
    <t xml:space="preserve">   초과할 수 있다.</t>
    <phoneticPr fontId="3" type="noConversion"/>
  </si>
  <si>
    <t xml:space="preserve">6. 보편적으로 발생하는 지출에 있어서는 세출예산에도 불구하고 초과 집행하고 차기 </t>
    <phoneticPr fontId="3" type="noConversion"/>
  </si>
  <si>
    <t xml:space="preserve">   이사회에서 추가경정예산을 승인 받을 수 있다.</t>
    <phoneticPr fontId="3" type="noConversion"/>
  </si>
  <si>
    <t xml:space="preserve">7. 세출예산에서 초과지출이 발생할 경우에 동일관 내의 목간전용으로 부족한 예산을  </t>
    <phoneticPr fontId="3" type="noConversion"/>
  </si>
  <si>
    <t xml:space="preserve">    집행 할 수가 있다.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</si>
  <si>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</si>
  <si>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</si>
  <si>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</si>
  <si>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</si>
  <si>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</si>
  <si>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01입소자부담금수입</t>
    <phoneticPr fontId="3" type="noConversion"/>
  </si>
  <si>
    <t>입소비용수입</t>
    <phoneticPr fontId="3" type="noConversion"/>
  </si>
  <si>
    <t>02사 업 수 입</t>
    <phoneticPr fontId="3" type="noConversion"/>
  </si>
  <si>
    <t>사업수입</t>
    <phoneticPr fontId="3" type="noConversion"/>
  </si>
  <si>
    <t>03과년도수입</t>
    <phoneticPr fontId="3" type="noConversion"/>
  </si>
  <si>
    <t>과년도수입</t>
    <phoneticPr fontId="3" type="noConversion"/>
  </si>
  <si>
    <t>04보   조   금</t>
    <phoneticPr fontId="3" type="noConversion"/>
  </si>
  <si>
    <t>보조금수입</t>
    <phoneticPr fontId="3" type="noConversion"/>
  </si>
  <si>
    <t>05후   원   금</t>
    <phoneticPr fontId="3" type="noConversion"/>
  </si>
  <si>
    <t>후원금 수입</t>
    <phoneticPr fontId="3" type="noConversion"/>
  </si>
  <si>
    <t>06요양급여수입</t>
    <phoneticPr fontId="3" type="noConversion"/>
  </si>
  <si>
    <t>요양급여수입</t>
    <phoneticPr fontId="3" type="noConversion"/>
  </si>
  <si>
    <t>07차   입   금</t>
    <phoneticPr fontId="3" type="noConversion"/>
  </si>
  <si>
    <t>차입금</t>
    <phoneticPr fontId="3" type="noConversion"/>
  </si>
  <si>
    <t>08전   입   금</t>
    <phoneticPr fontId="3" type="noConversion"/>
  </si>
  <si>
    <t>전입금</t>
    <phoneticPr fontId="3" type="noConversion"/>
  </si>
  <si>
    <t>09이   월   금</t>
    <phoneticPr fontId="3" type="noConversion"/>
  </si>
  <si>
    <t>이월금</t>
    <phoneticPr fontId="3" type="noConversion"/>
  </si>
  <si>
    <t>10잡   수   입</t>
    <phoneticPr fontId="3" type="noConversion"/>
  </si>
  <si>
    <t>잡수입</t>
    <phoneticPr fontId="3" type="noConversion"/>
  </si>
  <si>
    <t>총       계</t>
    <phoneticPr fontId="3" type="noConversion"/>
  </si>
  <si>
    <t>01사   무   비</t>
    <phoneticPr fontId="3" type="noConversion"/>
  </si>
  <si>
    <t>02재산조성비</t>
    <phoneticPr fontId="3" type="noConversion"/>
  </si>
  <si>
    <t>03사   업   비</t>
    <phoneticPr fontId="3" type="noConversion"/>
  </si>
  <si>
    <t>04전   출   금</t>
    <phoneticPr fontId="3" type="noConversion"/>
  </si>
  <si>
    <t>05과년도지출</t>
    <phoneticPr fontId="3" type="noConversion"/>
  </si>
  <si>
    <t>06상   환   금</t>
    <phoneticPr fontId="3" type="noConversion"/>
  </si>
  <si>
    <t>07잡   지   출</t>
    <phoneticPr fontId="3" type="noConversion"/>
  </si>
  <si>
    <t>08예   비   비</t>
    <phoneticPr fontId="3" type="noConversion"/>
  </si>
  <si>
    <t>(2</t>
    <phoneticPr fontId="3" type="noConversion"/>
  </si>
  <si>
    <t>회)</t>
    <phoneticPr fontId="3" type="noConversion"/>
  </si>
  <si>
    <t>자판기 커피,종이컵</t>
    <phoneticPr fontId="3" type="noConversion"/>
  </si>
  <si>
    <t>(분기)</t>
    <phoneticPr fontId="3" type="noConversion"/>
  </si>
  <si>
    <t>구인광고비</t>
    <phoneticPr fontId="3" type="noConversion"/>
  </si>
  <si>
    <t>인터넷사용료</t>
    <phoneticPr fontId="3" type="noConversion"/>
  </si>
  <si>
    <t>우편료, 통신문자충전 등</t>
    <phoneticPr fontId="3" type="noConversion"/>
  </si>
  <si>
    <t>정화조 오물수거료</t>
    <phoneticPr fontId="3" type="noConversion"/>
  </si>
  <si>
    <t>자동차보험(0432)</t>
    <phoneticPr fontId="3" type="noConversion"/>
  </si>
  <si>
    <t>가스사고배상책임보험</t>
    <phoneticPr fontId="3" type="noConversion"/>
  </si>
  <si>
    <t>사회복지협의회연회비</t>
    <phoneticPr fontId="3" type="noConversion"/>
  </si>
  <si>
    <t>기타 시설유지 및 관리비</t>
    <phoneticPr fontId="3" type="noConversion"/>
  </si>
  <si>
    <t>점보롤휴지</t>
    <phoneticPr fontId="3" type="noConversion"/>
  </si>
  <si>
    <t>의료 소모품 구입비</t>
    <phoneticPr fontId="3" type="noConversion"/>
  </si>
  <si>
    <t>보호자간담회(상.하반기)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</si>
  <si>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</si>
  <si>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</si>
  <si>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</si>
  <si>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시설비</t>
    <phoneticPr fontId="3" type="noConversion"/>
  </si>
  <si>
    <t>일반사업비</t>
    <phoneticPr fontId="3" type="noConversion"/>
  </si>
  <si>
    <t>전출금</t>
    <phoneticPr fontId="3" type="noConversion"/>
  </si>
  <si>
    <t>과년도지출</t>
    <phoneticPr fontId="3" type="noConversion"/>
  </si>
  <si>
    <t>부채상환금</t>
    <phoneticPr fontId="3" type="noConversion"/>
  </si>
  <si>
    <t>잡지출</t>
    <phoneticPr fontId="3" type="noConversion"/>
  </si>
  <si>
    <t>예비비</t>
    <phoneticPr fontId="3" type="noConversion"/>
  </si>
  <si>
    <t>우수직원 포상휴가비</t>
    <phoneticPr fontId="3" type="noConversion"/>
  </si>
  <si>
    <t>음식물쓰레기처리비</t>
    <phoneticPr fontId="3" type="noConversion"/>
  </si>
  <si>
    <t>특화프로그램(시장놀이)</t>
    <phoneticPr fontId="3" type="noConversion"/>
  </si>
  <si>
    <t>치매프로그램 재료비</t>
    <phoneticPr fontId="3" type="noConversion"/>
  </si>
  <si>
    <t>한국사회복지공제상해보험</t>
    <phoneticPr fontId="3" type="noConversion"/>
  </si>
  <si>
    <t>영양위생</t>
    <phoneticPr fontId="3" type="noConversion"/>
  </si>
  <si>
    <t>시설장비교체등</t>
    <phoneticPr fontId="3" type="noConversion"/>
  </si>
  <si>
    <t>소방시설 점검 및 보수공사</t>
    <phoneticPr fontId="3" type="noConversion"/>
  </si>
  <si>
    <t>기획관리</t>
    <phoneticPr fontId="3" type="noConversion"/>
  </si>
  <si>
    <t>총  계</t>
    <phoneticPr fontId="3" type="noConversion"/>
  </si>
  <si>
    <t>01 입소자부담금수입</t>
    <phoneticPr fontId="3" type="noConversion"/>
  </si>
  <si>
    <t xml:space="preserve">  1등급</t>
    <phoneticPr fontId="3" type="noConversion"/>
  </si>
  <si>
    <t xml:space="preserve">  2등급</t>
    <phoneticPr fontId="3" type="noConversion"/>
  </si>
  <si>
    <t xml:space="preserve">  3등급</t>
    <phoneticPr fontId="3" type="noConversion"/>
  </si>
  <si>
    <t xml:space="preserve">  4등급</t>
    <phoneticPr fontId="3" type="noConversion"/>
  </si>
  <si>
    <t xml:space="preserve"> 식재료비</t>
    <phoneticPr fontId="3" type="noConversion"/>
  </si>
  <si>
    <t xml:space="preserve"> 공실률</t>
    <phoneticPr fontId="3" type="noConversion"/>
  </si>
  <si>
    <t>02 사업수입</t>
    <phoneticPr fontId="3" type="noConversion"/>
  </si>
  <si>
    <t>21 사업수입</t>
    <phoneticPr fontId="3" type="noConversion"/>
  </si>
  <si>
    <t>211 사업수입</t>
    <phoneticPr fontId="3" type="noConversion"/>
  </si>
  <si>
    <t>03 과년도수입</t>
    <phoneticPr fontId="3" type="noConversion"/>
  </si>
  <si>
    <t>31 과년도수입</t>
    <phoneticPr fontId="3" type="noConversion"/>
  </si>
  <si>
    <t xml:space="preserve"> 311 과년도수입</t>
    <phoneticPr fontId="3" type="noConversion"/>
  </si>
  <si>
    <t>04 보조금수입</t>
    <phoneticPr fontId="3" type="noConversion"/>
  </si>
  <si>
    <t>41 보조금수입</t>
    <phoneticPr fontId="3" type="noConversion"/>
  </si>
  <si>
    <t>411 국고보조금</t>
    <phoneticPr fontId="3" type="noConversion"/>
  </si>
  <si>
    <t xml:space="preserve"> 주부식비</t>
    <phoneticPr fontId="3" type="noConversion"/>
  </si>
  <si>
    <t xml:space="preserve"> 특별위로비</t>
    <phoneticPr fontId="3" type="noConversion"/>
  </si>
  <si>
    <t xml:space="preserve"> 월동대책비</t>
    <phoneticPr fontId="3" type="noConversion"/>
  </si>
  <si>
    <t>412 시.도 보조금</t>
    <phoneticPr fontId="3" type="noConversion"/>
  </si>
  <si>
    <t xml:space="preserve"> 춘계부식비</t>
    <phoneticPr fontId="3" type="noConversion"/>
  </si>
  <si>
    <t xml:space="preserve"> 월동김장비</t>
    <phoneticPr fontId="3" type="noConversion"/>
  </si>
  <si>
    <t>413 시군구보조금</t>
    <phoneticPr fontId="3" type="noConversion"/>
  </si>
  <si>
    <t>414 기타 보조금</t>
    <phoneticPr fontId="3" type="noConversion"/>
  </si>
  <si>
    <t>05 후원금수입</t>
    <phoneticPr fontId="3" type="noConversion"/>
  </si>
  <si>
    <t>51 후원금수입</t>
    <phoneticPr fontId="3" type="noConversion"/>
  </si>
  <si>
    <t>511 지정후원금</t>
    <phoneticPr fontId="3" type="noConversion"/>
  </si>
  <si>
    <t>512 비지정후원금</t>
    <phoneticPr fontId="3" type="noConversion"/>
  </si>
  <si>
    <t>06 요양급여수입</t>
    <phoneticPr fontId="3" type="noConversion"/>
  </si>
  <si>
    <t>61 요양급여수입</t>
    <phoneticPr fontId="3" type="noConversion"/>
  </si>
  <si>
    <t>611 장기요양급여수입</t>
    <phoneticPr fontId="3" type="noConversion"/>
  </si>
  <si>
    <t>7년 이상 근속</t>
    <phoneticPr fontId="3" type="noConversion"/>
  </si>
  <si>
    <t>5년 근속</t>
    <phoneticPr fontId="3" type="noConversion"/>
  </si>
  <si>
    <t>3년 근속</t>
    <phoneticPr fontId="3" type="noConversion"/>
  </si>
  <si>
    <t>08 전입금</t>
    <phoneticPr fontId="7" type="noConversion"/>
  </si>
  <si>
    <t xml:space="preserve"> </t>
    <phoneticPr fontId="3" type="noConversion"/>
  </si>
  <si>
    <t>81 전입금</t>
    <phoneticPr fontId="7" type="noConversion"/>
  </si>
  <si>
    <t>811 법인전입금</t>
    <phoneticPr fontId="7" type="noConversion"/>
  </si>
  <si>
    <t>812 법인전입금(후원금)</t>
    <phoneticPr fontId="7" type="noConversion"/>
  </si>
  <si>
    <t>09 이월금</t>
    <phoneticPr fontId="7" type="noConversion"/>
  </si>
  <si>
    <t>91 이월금</t>
    <phoneticPr fontId="7" type="noConversion"/>
  </si>
  <si>
    <t>911 전년도이월금</t>
    <phoneticPr fontId="7" type="noConversion"/>
  </si>
  <si>
    <t>912 전년도이월금(후원금)</t>
    <phoneticPr fontId="7" type="noConversion"/>
  </si>
  <si>
    <t>10 잡수입</t>
    <phoneticPr fontId="3" type="noConversion"/>
  </si>
  <si>
    <t>101 잡수입</t>
    <phoneticPr fontId="3" type="noConversion"/>
  </si>
  <si>
    <t>1011 불용품매각대</t>
    <phoneticPr fontId="7" type="noConversion"/>
  </si>
  <si>
    <t>1012 기타예금이자수입</t>
    <phoneticPr fontId="3" type="noConversion"/>
  </si>
  <si>
    <t>증감(B-A)</t>
    <phoneticPr fontId="3" type="noConversion"/>
  </si>
  <si>
    <t>기타사업비</t>
    <phoneticPr fontId="3" type="noConversion"/>
  </si>
  <si>
    <t>생활용품 외</t>
    <phoneticPr fontId="3" type="noConversion"/>
  </si>
  <si>
    <t>기타 제반수수료 및 수리수선비</t>
    <phoneticPr fontId="3" type="noConversion"/>
  </si>
  <si>
    <t xml:space="preserve">                (단위: 원)</t>
    <phoneticPr fontId="3" type="noConversion"/>
  </si>
  <si>
    <t>특별행사프로그램
(소규모나들이,효도관광,어우러짐)</t>
    <phoneticPr fontId="3" type="noConversion"/>
  </si>
  <si>
    <t>기획홍보사업비
(소식지,리플렛제작등)</t>
    <phoneticPr fontId="3" type="noConversion"/>
  </si>
  <si>
    <t>지역연계사업비
(봉사자및후원자 관리)</t>
    <phoneticPr fontId="3" type="noConversion"/>
  </si>
  <si>
    <t>복지시설배상책임보험</t>
    <phoneticPr fontId="3" type="noConversion"/>
  </si>
  <si>
    <t>액수</t>
    <phoneticPr fontId="3" type="noConversion"/>
  </si>
  <si>
    <t>%</t>
    <phoneticPr fontId="3" type="noConversion"/>
  </si>
  <si>
    <t>(임금예산참조)</t>
    <phoneticPr fontId="3" type="noConversion"/>
  </si>
  <si>
    <t>가족지원프로그램 (명절행사,어버이날,생신잔치,꽃박람회등)</t>
    <phoneticPr fontId="3" type="noConversion"/>
  </si>
  <si>
    <t>세                  출</t>
    <phoneticPr fontId="3" type="noConversion"/>
  </si>
  <si>
    <t>치매프로그램 강사료(통합/작업.놀이PG)</t>
    <phoneticPr fontId="3" type="noConversion"/>
  </si>
  <si>
    <t>퇴직연금 운영수수료</t>
    <phoneticPr fontId="3" type="noConversion"/>
  </si>
  <si>
    <t>특수건강검진(계속,신규)</t>
    <phoneticPr fontId="3" type="noConversion"/>
  </si>
  <si>
    <t xml:space="preserve">직원근무복 外(각파트별) </t>
    <phoneticPr fontId="3" type="noConversion"/>
  </si>
  <si>
    <t>자동차보험(8748)</t>
    <phoneticPr fontId="3" type="noConversion"/>
  </si>
  <si>
    <t>차량구입(스타렉스8748)</t>
    <phoneticPr fontId="3" type="noConversion"/>
  </si>
  <si>
    <t>차기이월</t>
    <phoneticPr fontId="3" type="noConversion"/>
  </si>
  <si>
    <t>335 프로그램사업비</t>
    <phoneticPr fontId="3" type="noConversion"/>
  </si>
  <si>
    <t>자동차세(4대)</t>
    <phoneticPr fontId="3" type="noConversion"/>
  </si>
  <si>
    <t>동아리지원(등산)</t>
    <phoneticPr fontId="3" type="noConversion"/>
  </si>
  <si>
    <t>112 본인부담금수입</t>
    <phoneticPr fontId="3" type="noConversion"/>
  </si>
  <si>
    <t>113 식재료비수입</t>
    <phoneticPr fontId="3" type="noConversion"/>
  </si>
  <si>
    <t>612 가산금 수입</t>
    <phoneticPr fontId="3" type="noConversion"/>
  </si>
  <si>
    <t>1014 기타잡수입</t>
    <phoneticPr fontId="3" type="noConversion"/>
  </si>
  <si>
    <t>1013 직원색재료비수입</t>
    <phoneticPr fontId="3" type="noConversion"/>
  </si>
  <si>
    <t>112 각종수당</t>
    <phoneticPr fontId="3" type="noConversion"/>
  </si>
  <si>
    <t>137 기타운영비</t>
    <phoneticPr fontId="3" type="noConversion"/>
  </si>
  <si>
    <t>11 적립금 및 준비금(특별회계)</t>
    <phoneticPr fontId="3" type="noConversion"/>
  </si>
  <si>
    <t>111 운영충당 적립금 및 환경개선준비금</t>
    <phoneticPr fontId="3" type="noConversion"/>
  </si>
  <si>
    <t>1111 운영충당적립금</t>
    <phoneticPr fontId="7" type="noConversion"/>
  </si>
  <si>
    <t>1112 시설환경개선준비금</t>
    <phoneticPr fontId="3" type="noConversion"/>
  </si>
  <si>
    <t>133 공공요금 및 각종 세금공과금</t>
    <phoneticPr fontId="3" type="noConversion"/>
  </si>
  <si>
    <t>수급자 생활복, 이불 양말 등</t>
    <phoneticPr fontId="3" type="noConversion"/>
  </si>
  <si>
    <t>직원 명절선물</t>
    <phoneticPr fontId="3" type="noConversion"/>
  </si>
  <si>
    <t>06 상환금</t>
    <phoneticPr fontId="3" type="noConversion"/>
  </si>
  <si>
    <t>91 운영충당적립금 및 환경개선준비금</t>
    <phoneticPr fontId="3" type="noConversion"/>
  </si>
  <si>
    <t>912 시설환경개선준비금</t>
    <phoneticPr fontId="3" type="noConversion"/>
  </si>
  <si>
    <t>09 적립금 및 준비금</t>
    <phoneticPr fontId="3" type="noConversion"/>
  </si>
  <si>
    <t>10 적립금 및 준비금 지출(특별회계)</t>
    <phoneticPr fontId="3" type="noConversion"/>
  </si>
  <si>
    <t>101 운영충당 적립금 지출 및 환경개선준비금 지출</t>
    <phoneticPr fontId="3" type="noConversion"/>
  </si>
  <si>
    <t>1011 운영충당 적립금 지출</t>
    <phoneticPr fontId="3" type="noConversion"/>
  </si>
  <si>
    <t>1012 시설환경개선준비금 지출</t>
    <phoneticPr fontId="3" type="noConversion"/>
  </si>
  <si>
    <t>11 적립금 및 준비금
(특별회계)</t>
    <phoneticPr fontId="3" type="noConversion"/>
  </si>
  <si>
    <t>운영충당적립금 및 
환경개선준비금</t>
    <phoneticPr fontId="3" type="noConversion"/>
  </si>
  <si>
    <t>운영충당 적립금 및
환경개선준비금</t>
    <phoneticPr fontId="3" type="noConversion"/>
  </si>
  <si>
    <t>09적립금 및 준비금</t>
    <phoneticPr fontId="3" type="noConversion"/>
  </si>
  <si>
    <t>10적립금 및 준비금 지출
(특별회계)</t>
    <phoneticPr fontId="3" type="noConversion"/>
  </si>
  <si>
    <t>운영충당적립금 및 
환경개선준비금</t>
    <phoneticPr fontId="3" type="noConversion"/>
  </si>
  <si>
    <t>최초예산 세입.세출 예산서</t>
    <phoneticPr fontId="3" type="noConversion"/>
  </si>
  <si>
    <t xml:space="preserve">2020년 무량수전노인전문요양원 </t>
    <phoneticPr fontId="3" type="noConversion"/>
  </si>
  <si>
    <t>2019.  11.</t>
    <phoneticPr fontId="3" type="noConversion"/>
  </si>
  <si>
    <t>1. 무량수전노인전문요양원 2020년 최초예산 세입.세출 예산은 다음과 같다.</t>
    <phoneticPr fontId="3" type="noConversion"/>
  </si>
  <si>
    <t>2020년 무량수전노인전문요양원 최초예산 총괄내역서</t>
    <phoneticPr fontId="3" type="noConversion"/>
  </si>
  <si>
    <t>1) 2020년 최초예산 세입예산 내역</t>
    <phoneticPr fontId="3" type="noConversion"/>
  </si>
  <si>
    <t>1) 2020년 최초예산 세출예산 내역</t>
    <phoneticPr fontId="3" type="noConversion"/>
  </si>
  <si>
    <t xml:space="preserve"> 간식비</t>
    <phoneticPr fontId="3" type="noConversion"/>
  </si>
  <si>
    <t>○ 생계비</t>
    <phoneticPr fontId="3" type="noConversion"/>
  </si>
  <si>
    <t>엘리베이터관리비(세원)</t>
    <phoneticPr fontId="3" type="noConversion"/>
  </si>
  <si>
    <t>대노협 해외직원연수</t>
    <phoneticPr fontId="3" type="noConversion"/>
  </si>
  <si>
    <t>직원 층별 반기 회식비</t>
    <phoneticPr fontId="3" type="noConversion"/>
  </si>
  <si>
    <t>생일대상자 문화상품권</t>
    <phoneticPr fontId="3" type="noConversion"/>
  </si>
  <si>
    <t>직원교육비</t>
    <phoneticPr fontId="3" type="noConversion"/>
  </si>
  <si>
    <t>도시가스정기검사비</t>
    <phoneticPr fontId="3" type="noConversion"/>
  </si>
  <si>
    <t>승강기사고배상책임보험</t>
    <phoneticPr fontId="3" type="noConversion"/>
  </si>
  <si>
    <t>일반화재보험/생산물배상책임보험</t>
    <phoneticPr fontId="3" type="noConversion"/>
  </si>
  <si>
    <t>화재손해배상책임보험(삼성화재)</t>
    <phoneticPr fontId="3" type="noConversion"/>
  </si>
  <si>
    <t>○ 국내.외 여비</t>
    <phoneticPr fontId="3" type="noConversion"/>
  </si>
  <si>
    <t>○ 각종회의 식대 및 다과비</t>
    <phoneticPr fontId="3" type="noConversion"/>
  </si>
  <si>
    <t>○ 유관기관과의업무협의비</t>
    <phoneticPr fontId="3" type="noConversion"/>
  </si>
  <si>
    <t xml:space="preserve"> 산재보험 </t>
    <phoneticPr fontId="3" type="noConversion"/>
  </si>
  <si>
    <t xml:space="preserve"> 고용보험</t>
    <phoneticPr fontId="3" type="noConversion"/>
  </si>
  <si>
    <t xml:space="preserve"> 국민연금</t>
    <phoneticPr fontId="3" type="noConversion"/>
  </si>
  <si>
    <t xml:space="preserve"> 장기요양보험</t>
    <phoneticPr fontId="3" type="noConversion"/>
  </si>
  <si>
    <t xml:space="preserve"> 국민건강보험 </t>
    <phoneticPr fontId="3" type="noConversion"/>
  </si>
  <si>
    <t>○ 사회보험료(간접비)</t>
    <phoneticPr fontId="3" type="noConversion"/>
  </si>
  <si>
    <t>○ 사회보험료(직접비)</t>
    <phoneticPr fontId="3" type="noConversion"/>
  </si>
  <si>
    <t xml:space="preserve">   1년미만퇴사자(간접비)</t>
    <phoneticPr fontId="3" type="noConversion"/>
  </si>
  <si>
    <t>○ 퇴직적립금(간접비)</t>
    <phoneticPr fontId="3" type="noConversion"/>
  </si>
  <si>
    <t xml:space="preserve">    1년미만퇴사자(직접비)</t>
    <phoneticPr fontId="3" type="noConversion"/>
  </si>
  <si>
    <t>○ 퇴직적립금(직접비)</t>
    <phoneticPr fontId="3" type="noConversion"/>
  </si>
  <si>
    <t>○ 일용잡금(간접비)</t>
    <phoneticPr fontId="3" type="noConversion"/>
  </si>
  <si>
    <t>○ 일용잡금(직접비)</t>
    <phoneticPr fontId="3" type="noConversion"/>
  </si>
  <si>
    <t>(1</t>
    <phoneticPr fontId="3" type="noConversion"/>
  </si>
  <si>
    <t xml:space="preserve"> 연말성과포상</t>
    <phoneticPr fontId="3" type="noConversion"/>
  </si>
  <si>
    <t xml:space="preserve"> 봉축행사위로금</t>
    <phoneticPr fontId="3" type="noConversion"/>
  </si>
  <si>
    <t xml:space="preserve"> 명절휴가비</t>
    <phoneticPr fontId="3" type="noConversion"/>
  </si>
  <si>
    <t>월)</t>
    <phoneticPr fontId="3" type="noConversion"/>
  </si>
  <si>
    <t>(매</t>
    <phoneticPr fontId="3" type="noConversion"/>
  </si>
  <si>
    <t xml:space="preserve"> 연차수당</t>
    <phoneticPr fontId="3" type="noConversion"/>
  </si>
  <si>
    <t xml:space="preserve"> 장기근속장려금</t>
    <phoneticPr fontId="3" type="noConversion"/>
  </si>
  <si>
    <t xml:space="preserve"> 근로자의날수당</t>
    <phoneticPr fontId="3" type="noConversion"/>
  </si>
  <si>
    <t xml:space="preserve"> 야간근로수당</t>
    <phoneticPr fontId="3" type="noConversion"/>
  </si>
  <si>
    <t xml:space="preserve"> 연장근로수당</t>
    <phoneticPr fontId="3" type="noConversion"/>
  </si>
  <si>
    <t>○ 각종수당(간접비)</t>
    <phoneticPr fontId="3" type="noConversion"/>
  </si>
  <si>
    <t>○ 각종수당(직접비)</t>
    <phoneticPr fontId="3" type="noConversion"/>
  </si>
  <si>
    <t xml:space="preserve"> 직무수당</t>
    <phoneticPr fontId="3" type="noConversion"/>
  </si>
  <si>
    <t xml:space="preserve"> 기본급</t>
    <phoneticPr fontId="3" type="noConversion"/>
  </si>
  <si>
    <t>○ 급여(간접비)</t>
    <phoneticPr fontId="3" type="noConversion"/>
  </si>
  <si>
    <t xml:space="preserve"> 기타고정수당</t>
    <phoneticPr fontId="3" type="noConversion"/>
  </si>
  <si>
    <t>○ 급여(직접비)</t>
    <phoneticPr fontId="3" type="noConversion"/>
  </si>
  <si>
    <t>개원13주년 기념행사</t>
    <phoneticPr fontId="3" type="noConversion"/>
  </si>
  <si>
    <t>○ 기타 잡수입</t>
    <phoneticPr fontId="3" type="noConversion"/>
  </si>
  <si>
    <t>○ 삼성카드캐쉬백(18년)</t>
    <phoneticPr fontId="3" type="noConversion"/>
  </si>
  <si>
    <t>x</t>
    <phoneticPr fontId="3" type="noConversion"/>
  </si>
  <si>
    <t xml:space="preserve"> 경감대상(재진)</t>
    <phoneticPr fontId="3" type="noConversion"/>
  </si>
  <si>
    <t xml:space="preserve"> 경감대상(초진)</t>
    <phoneticPr fontId="3" type="noConversion"/>
  </si>
  <si>
    <t xml:space="preserve"> 일반대상(재진)</t>
    <phoneticPr fontId="3" type="noConversion"/>
  </si>
  <si>
    <t xml:space="preserve"> 일반대상(초진)</t>
    <phoneticPr fontId="3" type="noConversion"/>
  </si>
  <si>
    <t>○ 촉탁의 진료비</t>
    <phoneticPr fontId="3" type="noConversion"/>
  </si>
  <si>
    <t>○ 사회복지사 실습비</t>
    <phoneticPr fontId="3" type="noConversion"/>
  </si>
  <si>
    <t>○ 요양보호사 실습비</t>
    <phoneticPr fontId="3" type="noConversion"/>
  </si>
  <si>
    <t>○ 공익요원식대</t>
    <phoneticPr fontId="3" type="noConversion"/>
  </si>
  <si>
    <t>○ 직원식대</t>
    <phoneticPr fontId="3" type="noConversion"/>
  </si>
  <si>
    <t>○ 통장예금이자수입</t>
    <phoneticPr fontId="3" type="noConversion"/>
  </si>
  <si>
    <t>913 전년도이월금(식재료비)</t>
    <phoneticPr fontId="7" type="noConversion"/>
  </si>
  <si>
    <t>○ 가산금</t>
    <phoneticPr fontId="3" type="noConversion"/>
  </si>
  <si>
    <t>○ 장기근속장려금</t>
    <phoneticPr fontId="3" type="noConversion"/>
  </si>
  <si>
    <t>○ 장기요양사업수입</t>
    <phoneticPr fontId="3" type="noConversion"/>
  </si>
  <si>
    <t>○ 월동김장비</t>
    <phoneticPr fontId="3" type="noConversion"/>
  </si>
  <si>
    <t>○ 춘계부식비</t>
    <phoneticPr fontId="3" type="noConversion"/>
  </si>
  <si>
    <t>○ 장제비</t>
    <phoneticPr fontId="3" type="noConversion"/>
  </si>
  <si>
    <t>○ 월동대책비</t>
    <phoneticPr fontId="3" type="noConversion"/>
  </si>
  <si>
    <t>○ 특별위로비</t>
    <phoneticPr fontId="3" type="noConversion"/>
  </si>
  <si>
    <t>○ 피복비</t>
    <phoneticPr fontId="3" type="noConversion"/>
  </si>
  <si>
    <t>○ 주부식비</t>
    <phoneticPr fontId="3" type="noConversion"/>
  </si>
  <si>
    <t>원 x</t>
    <phoneticPr fontId="3" type="noConversion"/>
  </si>
  <si>
    <t>공실률</t>
    <phoneticPr fontId="3" type="noConversion"/>
  </si>
  <si>
    <t>○ 식재료비</t>
    <phoneticPr fontId="3" type="noConversion"/>
  </si>
  <si>
    <t>○ 본인부담금수입</t>
    <phoneticPr fontId="3" type="noConversion"/>
  </si>
  <si>
    <t>11 입소비용수입</t>
    <phoneticPr fontId="3" type="noConversion"/>
  </si>
  <si>
    <t>2019년 
2차추경
(A)</t>
    <phoneticPr fontId="3" type="noConversion"/>
  </si>
  <si>
    <t>2020년 
최초예산
(B)</t>
    <phoneticPr fontId="3" type="noConversion"/>
  </si>
  <si>
    <t>기타복리후생(송년의밤,직원의료비,종교활동지원,단합대회, 간식 제공 등)</t>
    <phoneticPr fontId="3" type="noConversion"/>
  </si>
  <si>
    <t>직원교육(소진예방 및 인성교육 등)</t>
    <phoneticPr fontId="3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</si>
  <si>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4,303,200,000원</t>
    </r>
    <r>
      <rPr>
        <sz val="12"/>
        <rFont val="굴림"/>
        <family val="3"/>
        <charset val="129"/>
      </rPr>
      <t>으로한다.</t>
    </r>
    <phoneticPr fontId="3" type="noConversion"/>
  </si>
  <si>
    <t>2019년
2차추경
(A)</t>
    <phoneticPr fontId="3" type="noConversion"/>
  </si>
  <si>
    <t>2020년
최초예산
(B)</t>
    <phoneticPr fontId="3" type="noConversion"/>
  </si>
  <si>
    <t>대구 부구 침산로21길 36(침산산쌍용아파트)105/205</t>
    <phoneticPr fontId="3" type="noConversion"/>
  </si>
  <si>
    <t>]</t>
    <phoneticPr fontId="3" type="noConversion"/>
  </si>
  <si>
    <t>2019 
2차추경(A)</t>
    <phoneticPr fontId="3" type="noConversion"/>
  </si>
  <si>
    <t>2020 
최초예산(B)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</si>
</sst>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);[Red]\(#,##0\)"/>
    <numFmt numFmtId="178" formatCode="0_ "/>
    <numFmt numFmtId="179" formatCode="0.000%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12"/>
      <name val="돋움"/>
      <family val="3"/>
      <charset val="129"/>
    </font>
    <font>
      <sz val="12"/>
      <name val="바탕"/>
      <family val="1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5"/>
      <name val="굴림"/>
      <family val="3"/>
      <charset val="129"/>
    </font>
    <font>
      <b/>
      <sz val="20"/>
      <name val="굴림"/>
      <family val="3"/>
      <charset val="129"/>
    </font>
    <font>
      <sz val="20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b/>
      <sz val="16"/>
      <name val="굴림"/>
      <family val="3"/>
      <charset val="129"/>
    </font>
    <font>
      <b/>
      <sz val="12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41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3" fontId="6" fillId="0" borderId="10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3" fontId="6" fillId="0" borderId="11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>
      <alignment vertical="center"/>
    </xf>
    <xf numFmtId="3" fontId="6" fillId="0" borderId="17" xfId="0" applyNumberFormat="1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quotePrefix="1" applyFont="1" applyBorder="1">
      <alignment vertical="center"/>
    </xf>
    <xf numFmtId="3" fontId="8" fillId="0" borderId="18" xfId="0" applyNumberFormat="1" applyFont="1" applyBorder="1">
      <alignment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14" xfId="0" applyNumberFormat="1" applyFont="1" applyBorder="1">
      <alignment vertical="center"/>
    </xf>
    <xf numFmtId="3" fontId="6" fillId="0" borderId="19" xfId="0" applyNumberFormat="1" applyFont="1" applyBorder="1" applyAlignment="1">
      <alignment horizontal="right" vertical="center"/>
    </xf>
    <xf numFmtId="0" fontId="6" fillId="0" borderId="20" xfId="0" applyFont="1" applyBorder="1">
      <alignment vertical="center"/>
    </xf>
    <xf numFmtId="3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Border="1">
      <alignment vertical="center"/>
    </xf>
    <xf numFmtId="3" fontId="6" fillId="0" borderId="21" xfId="0" applyNumberFormat="1" applyFont="1" applyBorder="1">
      <alignment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right" vertical="center"/>
    </xf>
    <xf numFmtId="0" fontId="6" fillId="0" borderId="14" xfId="0" applyFont="1" applyBorder="1">
      <alignment vertical="center"/>
    </xf>
    <xf numFmtId="3" fontId="6" fillId="0" borderId="23" xfId="0" applyNumberFormat="1" applyFont="1" applyBorder="1" applyAlignment="1">
      <alignment horizontal="right" vertical="center"/>
    </xf>
    <xf numFmtId="3" fontId="6" fillId="0" borderId="18" xfId="0" applyNumberFormat="1" applyFont="1" applyBorder="1">
      <alignment vertical="center"/>
    </xf>
    <xf numFmtId="0" fontId="8" fillId="0" borderId="17" xfId="0" applyFont="1" applyBorder="1">
      <alignment vertical="center"/>
    </xf>
    <xf numFmtId="3" fontId="8" fillId="0" borderId="17" xfId="0" applyNumberFormat="1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quotePrefix="1" applyFont="1" applyBorder="1">
      <alignment vertical="center"/>
    </xf>
    <xf numFmtId="0" fontId="6" fillId="0" borderId="10" xfId="0" quotePrefix="1" applyFont="1" applyBorder="1">
      <alignment vertical="center"/>
    </xf>
    <xf numFmtId="0" fontId="6" fillId="0" borderId="7" xfId="0" applyFont="1" applyBorder="1">
      <alignment vertical="center"/>
    </xf>
    <xf numFmtId="3" fontId="6" fillId="0" borderId="10" xfId="0" quotePrefix="1" applyNumberFormat="1" applyFont="1" applyBorder="1" applyAlignment="1">
      <alignment horizontal="right" vertical="center"/>
    </xf>
    <xf numFmtId="0" fontId="6" fillId="0" borderId="16" xfId="0" applyFont="1" applyBorder="1">
      <alignment vertical="center"/>
    </xf>
    <xf numFmtId="3" fontId="6" fillId="0" borderId="17" xfId="0" quotePrefix="1" applyNumberFormat="1" applyFont="1" applyBorder="1" applyAlignment="1">
      <alignment horizontal="right" vertical="center"/>
    </xf>
    <xf numFmtId="0" fontId="6" fillId="0" borderId="24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25" xfId="0" applyFont="1" applyBorder="1">
      <alignment vertical="center"/>
    </xf>
    <xf numFmtId="3" fontId="6" fillId="0" borderId="26" xfId="0" applyNumberFormat="1" applyFont="1" applyBorder="1" applyAlignment="1">
      <alignment horizontal="right" vertical="center"/>
    </xf>
    <xf numFmtId="3" fontId="6" fillId="0" borderId="26" xfId="0" applyNumberFormat="1" applyFont="1" applyBorder="1">
      <alignment vertical="center"/>
    </xf>
    <xf numFmtId="3" fontId="6" fillId="0" borderId="28" xfId="0" applyNumberFormat="1" applyFont="1" applyBorder="1">
      <alignment vertical="center"/>
    </xf>
    <xf numFmtId="0" fontId="6" fillId="0" borderId="28" xfId="0" applyFont="1" applyBorder="1">
      <alignment vertical="center"/>
    </xf>
    <xf numFmtId="0" fontId="6" fillId="0" borderId="3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left" vertical="center"/>
    </xf>
    <xf numFmtId="0" fontId="8" fillId="0" borderId="0" xfId="0" applyFont="1">
      <alignment vertical="center"/>
    </xf>
    <xf numFmtId="3" fontId="6" fillId="0" borderId="33" xfId="0" applyNumberFormat="1" applyFont="1" applyBorder="1" applyAlignment="1">
      <alignment horizontal="right" vertical="center"/>
    </xf>
    <xf numFmtId="3" fontId="6" fillId="0" borderId="34" xfId="0" applyNumberFormat="1" applyFont="1" applyBorder="1">
      <alignment vertical="center"/>
    </xf>
    <xf numFmtId="3" fontId="6" fillId="0" borderId="35" xfId="0" applyNumberFormat="1" applyFont="1" applyBorder="1" applyAlignment="1">
      <alignment horizontal="right" vertical="center"/>
    </xf>
    <xf numFmtId="3" fontId="6" fillId="0" borderId="36" xfId="0" applyNumberFormat="1" applyFont="1" applyBorder="1">
      <alignment vertical="center"/>
    </xf>
    <xf numFmtId="0" fontId="6" fillId="0" borderId="36" xfId="0" applyFont="1" applyBorder="1">
      <alignment vertical="center"/>
    </xf>
    <xf numFmtId="3" fontId="6" fillId="0" borderId="37" xfId="0" applyNumberFormat="1" applyFont="1" applyBorder="1">
      <alignment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23" xfId="0" quotePrefix="1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2" xfId="0" applyNumberFormat="1" applyFont="1" applyBorder="1">
      <alignment vertical="center"/>
    </xf>
    <xf numFmtId="0" fontId="6" fillId="0" borderId="5" xfId="0" applyFont="1" applyBorder="1">
      <alignment vertical="center"/>
    </xf>
    <xf numFmtId="3" fontId="6" fillId="0" borderId="5" xfId="0" applyNumberFormat="1" applyFont="1" applyBorder="1">
      <alignment vertical="center"/>
    </xf>
    <xf numFmtId="3" fontId="6" fillId="0" borderId="6" xfId="0" applyNumberFormat="1" applyFont="1" applyBorder="1">
      <alignment vertical="center"/>
    </xf>
    <xf numFmtId="0" fontId="6" fillId="0" borderId="5" xfId="0" quotePrefix="1" applyFont="1" applyBorder="1">
      <alignment vertical="center"/>
    </xf>
    <xf numFmtId="3" fontId="6" fillId="0" borderId="22" xfId="0" quotePrefix="1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9" xfId="0" quotePrefix="1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shrinkToFit="1"/>
    </xf>
    <xf numFmtId="0" fontId="6" fillId="0" borderId="17" xfId="0" applyFont="1" applyBorder="1" applyAlignment="1">
      <alignment vertical="center" shrinkToFit="1"/>
    </xf>
    <xf numFmtId="10" fontId="6" fillId="0" borderId="17" xfId="0" applyNumberFormat="1" applyFont="1" applyBorder="1">
      <alignment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3" fontId="6" fillId="0" borderId="40" xfId="0" applyNumberFormat="1" applyFont="1" applyBorder="1" applyAlignment="1">
      <alignment horizontal="right" vertical="center"/>
    </xf>
    <xf numFmtId="3" fontId="6" fillId="0" borderId="40" xfId="0" applyNumberFormat="1" applyFont="1" applyBorder="1">
      <alignment vertical="center"/>
    </xf>
    <xf numFmtId="0" fontId="6" fillId="0" borderId="42" xfId="0" applyFont="1" applyBorder="1">
      <alignment vertical="center"/>
    </xf>
    <xf numFmtId="3" fontId="6" fillId="0" borderId="42" xfId="0" applyNumberFormat="1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quotePrefix="1" applyFont="1" applyBorder="1">
      <alignment vertical="center"/>
    </xf>
    <xf numFmtId="3" fontId="6" fillId="0" borderId="43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6" fillId="0" borderId="0" xfId="0" applyFont="1">
      <alignment vertical="center"/>
    </xf>
    <xf numFmtId="41" fontId="3" fillId="0" borderId="0" xfId="0" applyNumberFormat="1" applyFont="1">
      <alignment vertical="center"/>
    </xf>
    <xf numFmtId="0" fontId="15" fillId="0" borderId="0" xfId="0" applyFont="1" applyBorder="1" applyAlignment="1">
      <alignment horizontal="center" vertical="center"/>
    </xf>
    <xf numFmtId="41" fontId="15" fillId="0" borderId="0" xfId="0" applyNumberFormat="1" applyFont="1" applyBorder="1" applyAlignment="1">
      <alignment vertical="center"/>
    </xf>
    <xf numFmtId="41" fontId="15" fillId="0" borderId="0" xfId="0" applyNumberFormat="1" applyFont="1" applyBorder="1">
      <alignment vertical="center"/>
    </xf>
    <xf numFmtId="41" fontId="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1" fontId="17" fillId="0" borderId="0" xfId="0" applyNumberFormat="1" applyFont="1" applyBorder="1" applyAlignment="1">
      <alignment vertical="center"/>
    </xf>
    <xf numFmtId="41" fontId="18" fillId="0" borderId="0" xfId="0" applyNumberFormat="1" applyFont="1" applyBorder="1" applyAlignment="1">
      <alignment vertical="center"/>
    </xf>
    <xf numFmtId="0" fontId="8" fillId="0" borderId="27" xfId="0" applyFont="1" applyBorder="1">
      <alignment vertical="center"/>
    </xf>
    <xf numFmtId="3" fontId="8" fillId="0" borderId="29" xfId="0" applyNumberFormat="1" applyFont="1" applyBorder="1">
      <alignment vertical="center"/>
    </xf>
    <xf numFmtId="3" fontId="8" fillId="0" borderId="11" xfId="0" applyNumberFormat="1" applyFont="1" applyBorder="1">
      <alignment vertic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5" fillId="0" borderId="0" xfId="0" applyFont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3" fontId="8" fillId="0" borderId="47" xfId="0" applyNumberFormat="1" applyFont="1" applyBorder="1" applyAlignment="1">
      <alignment horizontal="right" vertical="center"/>
    </xf>
    <xf numFmtId="3" fontId="8" fillId="0" borderId="48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3" fontId="6" fillId="0" borderId="9" xfId="0" applyNumberFormat="1" applyFont="1" applyBorder="1">
      <alignment vertical="center"/>
    </xf>
    <xf numFmtId="3" fontId="6" fillId="0" borderId="49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vertical="center"/>
    </xf>
    <xf numFmtId="3" fontId="8" fillId="0" borderId="48" xfId="0" applyNumberFormat="1" applyFont="1" applyBorder="1" applyAlignment="1">
      <alignment vertical="center"/>
    </xf>
    <xf numFmtId="3" fontId="8" fillId="0" borderId="49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3" fontId="8" fillId="0" borderId="51" xfId="0" applyNumberFormat="1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8" fillId="0" borderId="5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10" fontId="6" fillId="0" borderId="10" xfId="0" applyNumberFormat="1" applyFont="1" applyBorder="1">
      <alignment vertical="center"/>
    </xf>
    <xf numFmtId="3" fontId="8" fillId="0" borderId="56" xfId="0" applyNumberFormat="1" applyFont="1" applyBorder="1" applyAlignment="1">
      <alignment horizontal="center" vertical="center" wrapText="1"/>
    </xf>
    <xf numFmtId="3" fontId="8" fillId="0" borderId="56" xfId="0" applyNumberFormat="1" applyFont="1" applyBorder="1" applyAlignment="1">
      <alignment horizontal="center" vertical="center" wrapText="1" shrinkToFit="1"/>
    </xf>
    <xf numFmtId="43" fontId="6" fillId="0" borderId="0" xfId="0" applyNumberFormat="1" applyFont="1" applyAlignment="1">
      <alignment horizontal="right" vertical="center"/>
    </xf>
    <xf numFmtId="43" fontId="6" fillId="0" borderId="39" xfId="0" applyNumberFormat="1" applyFont="1" applyBorder="1" applyAlignment="1">
      <alignment horizontal="center" vertical="center"/>
    </xf>
    <xf numFmtId="43" fontId="6" fillId="0" borderId="34" xfId="0" applyNumberFormat="1" applyFont="1" applyBorder="1" applyAlignment="1">
      <alignment horizontal="right" vertical="center"/>
    </xf>
    <xf numFmtId="43" fontId="6" fillId="0" borderId="2" xfId="0" applyNumberFormat="1" applyFont="1" applyBorder="1" applyAlignment="1">
      <alignment horizontal="right" vertical="center"/>
    </xf>
    <xf numFmtId="43" fontId="6" fillId="0" borderId="15" xfId="0" applyNumberFormat="1" applyFont="1" applyBorder="1" applyAlignment="1">
      <alignment horizontal="right" vertical="center"/>
    </xf>
    <xf numFmtId="43" fontId="6" fillId="0" borderId="14" xfId="0" applyNumberFormat="1" applyFont="1" applyBorder="1" applyAlignment="1">
      <alignment horizontal="right" vertical="center"/>
    </xf>
    <xf numFmtId="43" fontId="6" fillId="0" borderId="8" xfId="0" applyNumberFormat="1" applyFont="1" applyBorder="1" applyAlignment="1">
      <alignment horizontal="right" vertical="center"/>
    </xf>
    <xf numFmtId="43" fontId="6" fillId="0" borderId="8" xfId="0" quotePrefix="1" applyNumberFormat="1" applyFont="1" applyBorder="1" applyAlignment="1">
      <alignment horizontal="right" vertical="center"/>
    </xf>
    <xf numFmtId="43" fontId="6" fillId="0" borderId="15" xfId="0" quotePrefix="1" applyNumberFormat="1" applyFont="1" applyBorder="1" applyAlignment="1">
      <alignment horizontal="right" vertical="center"/>
    </xf>
    <xf numFmtId="43" fontId="4" fillId="0" borderId="0" xfId="0" applyNumberFormat="1" applyFont="1">
      <alignment vertical="center"/>
    </xf>
    <xf numFmtId="0" fontId="8" fillId="0" borderId="10" xfId="0" applyFont="1" applyBorder="1">
      <alignment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6" xfId="0" applyNumberFormat="1" applyFont="1" applyBorder="1" applyAlignment="1">
      <alignment horizontal="right" vertical="center"/>
    </xf>
    <xf numFmtId="3" fontId="6" fillId="0" borderId="36" xfId="0" applyNumberFormat="1" applyFont="1" applyBorder="1" applyAlignment="1">
      <alignment horizontal="left" vertical="center"/>
    </xf>
    <xf numFmtId="3" fontId="6" fillId="0" borderId="37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right" vertical="center"/>
    </xf>
    <xf numFmtId="43" fontId="6" fillId="0" borderId="40" xfId="0" applyNumberFormat="1" applyFont="1" applyBorder="1" applyAlignment="1">
      <alignment horizontal="center" vertical="center"/>
    </xf>
    <xf numFmtId="43" fontId="6" fillId="0" borderId="2" xfId="0" quotePrefix="1" applyNumberFormat="1" applyFont="1" applyBorder="1" applyAlignment="1">
      <alignment horizontal="right" vertical="center"/>
    </xf>
    <xf numFmtId="43" fontId="6" fillId="0" borderId="14" xfId="0" quotePrefix="1" applyNumberFormat="1" applyFont="1" applyBorder="1" applyAlignment="1">
      <alignment horizontal="right" vertical="center"/>
    </xf>
    <xf numFmtId="0" fontId="6" fillId="0" borderId="4" xfId="0" applyFont="1" applyBorder="1">
      <alignment vertical="center"/>
    </xf>
    <xf numFmtId="43" fontId="6" fillId="0" borderId="40" xfId="0" applyNumberFormat="1" applyFont="1" applyBorder="1" applyAlignment="1">
      <alignment horizontal="right" vertical="center"/>
    </xf>
    <xf numFmtId="9" fontId="6" fillId="0" borderId="17" xfId="0" applyNumberFormat="1" applyFont="1" applyBorder="1" applyAlignment="1">
      <alignment horizontal="center" vertical="center"/>
    </xf>
    <xf numFmtId="0" fontId="6" fillId="3" borderId="17" xfId="0" applyFont="1" applyFill="1" applyBorder="1">
      <alignment vertical="center"/>
    </xf>
    <xf numFmtId="0" fontId="6" fillId="0" borderId="27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59" xfId="0" applyFont="1" applyBorder="1">
      <alignment vertical="center"/>
    </xf>
    <xf numFmtId="3" fontId="6" fillId="0" borderId="42" xfId="0" quotePrefix="1" applyNumberFormat="1" applyFont="1" applyBorder="1" applyAlignment="1">
      <alignment horizontal="right" vertical="center"/>
    </xf>
    <xf numFmtId="0" fontId="6" fillId="0" borderId="65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5" xfId="0" applyFont="1" applyBorder="1" applyAlignment="1">
      <alignment horizontal="left" vertical="center"/>
    </xf>
    <xf numFmtId="3" fontId="6" fillId="0" borderId="42" xfId="0" applyNumberFormat="1" applyFont="1" applyBorder="1" applyAlignment="1">
      <alignment horizontal="right" vertical="center"/>
    </xf>
    <xf numFmtId="176" fontId="6" fillId="0" borderId="42" xfId="0" applyNumberFormat="1" applyFont="1" applyBorder="1" applyAlignment="1">
      <alignment horizontal="center" vertical="center"/>
    </xf>
    <xf numFmtId="3" fontId="6" fillId="0" borderId="9" xfId="0" quotePrefix="1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0" xfId="0" applyFont="1" applyFill="1" applyBorder="1">
      <alignment vertical="center"/>
    </xf>
    <xf numFmtId="3" fontId="6" fillId="0" borderId="21" xfId="0" applyNumberFormat="1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43" fontId="6" fillId="0" borderId="20" xfId="0" applyNumberFormat="1" applyFont="1" applyBorder="1" applyAlignment="1">
      <alignment horizontal="right" vertical="center"/>
    </xf>
    <xf numFmtId="43" fontId="6" fillId="0" borderId="20" xfId="0" quotePrefix="1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center" vertical="center"/>
    </xf>
    <xf numFmtId="3" fontId="6" fillId="0" borderId="66" xfId="0" applyNumberFormat="1" applyFont="1" applyBorder="1" applyAlignment="1">
      <alignment horizontal="right" vertical="center"/>
    </xf>
    <xf numFmtId="3" fontId="6" fillId="0" borderId="50" xfId="0" applyNumberFormat="1" applyFont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16" xfId="0" quotePrefix="1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3" fontId="6" fillId="0" borderId="17" xfId="0" applyNumberFormat="1" applyFont="1" applyBorder="1" applyAlignment="1">
      <alignment horizontal="center" vertical="center"/>
    </xf>
    <xf numFmtId="0" fontId="6" fillId="0" borderId="0" xfId="0" quotePrefix="1" applyFont="1">
      <alignment vertical="center"/>
    </xf>
    <xf numFmtId="3" fontId="28" fillId="0" borderId="21" xfId="0" applyNumberFormat="1" applyFont="1" applyBorder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0" borderId="20" xfId="0" applyFont="1" applyBorder="1">
      <alignment vertical="center"/>
    </xf>
    <xf numFmtId="43" fontId="6" fillId="0" borderId="14" xfId="0" quotePrefix="1" applyNumberFormat="1" applyFont="1" applyBorder="1">
      <alignment vertical="center"/>
    </xf>
    <xf numFmtId="3" fontId="6" fillId="0" borderId="19" xfId="0" quotePrefix="1" applyNumberFormat="1" applyFont="1" applyBorder="1">
      <alignment vertical="center"/>
    </xf>
    <xf numFmtId="43" fontId="6" fillId="0" borderId="14" xfId="0" applyNumberFormat="1" applyFont="1" applyBorder="1">
      <alignment vertical="center"/>
    </xf>
    <xf numFmtId="3" fontId="6" fillId="0" borderId="19" xfId="0" applyNumberFormat="1" applyFont="1" applyBorder="1">
      <alignment vertical="center"/>
    </xf>
    <xf numFmtId="0" fontId="6" fillId="0" borderId="14" xfId="0" quotePrefix="1" applyFont="1" applyBorder="1" applyAlignment="1">
      <alignment horizontal="right" vertical="center"/>
    </xf>
    <xf numFmtId="0" fontId="6" fillId="0" borderId="19" xfId="0" quotePrefix="1" applyFont="1" applyBorder="1" applyAlignment="1">
      <alignment horizontal="right" vertical="center"/>
    </xf>
    <xf numFmtId="0" fontId="6" fillId="0" borderId="14" xfId="0" applyFont="1" applyBorder="1" applyAlignment="1">
      <alignment vertical="center" wrapText="1"/>
    </xf>
    <xf numFmtId="3" fontId="6" fillId="0" borderId="17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 wrapText="1"/>
    </xf>
    <xf numFmtId="3" fontId="6" fillId="0" borderId="5" xfId="0" quotePrefix="1" applyNumberFormat="1" applyFont="1" applyBorder="1" applyAlignment="1">
      <alignment horizontal="right" vertical="center"/>
    </xf>
    <xf numFmtId="9" fontId="2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>
      <alignment vertical="center"/>
    </xf>
    <xf numFmtId="0" fontId="6" fillId="0" borderId="41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77" fontId="6" fillId="0" borderId="17" xfId="0" applyNumberFormat="1" applyFont="1" applyBorder="1" applyAlignment="1">
      <alignment horizontal="lef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center" vertical="center"/>
    </xf>
    <xf numFmtId="3" fontId="28" fillId="0" borderId="0" xfId="0" applyNumberFormat="1" applyFont="1" applyBorder="1">
      <alignment vertical="center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/>
    </xf>
    <xf numFmtId="0" fontId="6" fillId="0" borderId="67" xfId="0" applyFont="1" applyBorder="1">
      <alignment vertical="center"/>
    </xf>
    <xf numFmtId="0" fontId="6" fillId="0" borderId="68" xfId="0" applyFont="1" applyBorder="1" applyAlignment="1">
      <alignment horizontal="left" vertical="center"/>
    </xf>
    <xf numFmtId="3" fontId="6" fillId="0" borderId="69" xfId="0" applyNumberFormat="1" applyFont="1" applyBorder="1" applyAlignment="1">
      <alignment horizontal="right" vertical="center"/>
    </xf>
    <xf numFmtId="3" fontId="6" fillId="0" borderId="68" xfId="0" applyNumberFormat="1" applyFont="1" applyBorder="1">
      <alignment vertical="center"/>
    </xf>
    <xf numFmtId="3" fontId="6" fillId="0" borderId="70" xfId="0" applyNumberFormat="1" applyFont="1" applyBorder="1" applyAlignment="1">
      <alignment horizontal="right" vertical="center"/>
    </xf>
    <xf numFmtId="43" fontId="6" fillId="0" borderId="68" xfId="0" applyNumberFormat="1" applyFont="1" applyBorder="1" applyAlignment="1">
      <alignment horizontal="right" vertical="center"/>
    </xf>
    <xf numFmtId="0" fontId="28" fillId="0" borderId="67" xfId="0" applyFont="1" applyBorder="1">
      <alignment vertical="center"/>
    </xf>
    <xf numFmtId="3" fontId="28" fillId="0" borderId="69" xfId="0" applyNumberFormat="1" applyFont="1" applyBorder="1">
      <alignment vertical="center"/>
    </xf>
    <xf numFmtId="0" fontId="28" fillId="0" borderId="69" xfId="0" applyFont="1" applyBorder="1">
      <alignment vertical="center"/>
    </xf>
    <xf numFmtId="0" fontId="28" fillId="0" borderId="69" xfId="0" applyFont="1" applyBorder="1" applyAlignment="1">
      <alignment horizontal="center" vertical="center"/>
    </xf>
    <xf numFmtId="0" fontId="28" fillId="0" borderId="69" xfId="0" quotePrefix="1" applyFont="1" applyBorder="1">
      <alignment vertical="center"/>
    </xf>
    <xf numFmtId="0" fontId="6" fillId="0" borderId="71" xfId="0" applyFont="1" applyBorder="1" applyAlignment="1">
      <alignment horizontal="left" vertical="center"/>
    </xf>
    <xf numFmtId="3" fontId="6" fillId="0" borderId="72" xfId="0" applyNumberFormat="1" applyFont="1" applyBorder="1" applyAlignment="1">
      <alignment horizontal="right" vertical="center"/>
    </xf>
    <xf numFmtId="3" fontId="6" fillId="0" borderId="71" xfId="0" applyNumberFormat="1" applyFont="1" applyBorder="1">
      <alignment vertical="center"/>
    </xf>
    <xf numFmtId="3" fontId="6" fillId="0" borderId="73" xfId="0" quotePrefix="1" applyNumberFormat="1" applyFont="1" applyBorder="1" applyAlignment="1">
      <alignment horizontal="right" vertical="center"/>
    </xf>
    <xf numFmtId="0" fontId="6" fillId="0" borderId="72" xfId="0" applyFont="1" applyBorder="1">
      <alignment vertical="center"/>
    </xf>
    <xf numFmtId="3" fontId="6" fillId="0" borderId="72" xfId="0" applyNumberFormat="1" applyFont="1" applyBorder="1">
      <alignment vertical="center"/>
    </xf>
    <xf numFmtId="0" fontId="6" fillId="0" borderId="72" xfId="0" applyFont="1" applyBorder="1" applyAlignment="1">
      <alignment horizontal="center" vertical="center"/>
    </xf>
    <xf numFmtId="0" fontId="6" fillId="0" borderId="72" xfId="0" quotePrefix="1" applyFont="1" applyBorder="1">
      <alignment vertical="center"/>
    </xf>
    <xf numFmtId="0" fontId="6" fillId="0" borderId="68" xfId="0" applyFont="1" applyBorder="1">
      <alignment vertical="center"/>
    </xf>
    <xf numFmtId="0" fontId="6" fillId="0" borderId="69" xfId="0" applyFont="1" applyBorder="1">
      <alignment vertical="center"/>
    </xf>
    <xf numFmtId="3" fontId="6" fillId="0" borderId="69" xfId="0" applyNumberFormat="1" applyFont="1" applyBorder="1">
      <alignment vertical="center"/>
    </xf>
    <xf numFmtId="0" fontId="6" fillId="0" borderId="69" xfId="0" applyFont="1" applyBorder="1" applyAlignment="1">
      <alignment horizontal="center" vertical="center"/>
    </xf>
    <xf numFmtId="3" fontId="6" fillId="0" borderId="70" xfId="0" quotePrefix="1" applyNumberFormat="1" applyFont="1" applyBorder="1">
      <alignment vertical="center"/>
    </xf>
    <xf numFmtId="43" fontId="6" fillId="0" borderId="68" xfId="0" quotePrefix="1" applyNumberFormat="1" applyFont="1" applyBorder="1">
      <alignment vertical="center"/>
    </xf>
    <xf numFmtId="0" fontId="6" fillId="0" borderId="69" xfId="0" quotePrefix="1" applyFont="1" applyBorder="1">
      <alignment vertical="center"/>
    </xf>
    <xf numFmtId="0" fontId="6" fillId="0" borderId="67" xfId="0" applyFont="1" applyBorder="1" applyAlignment="1">
      <alignment horizontal="left" vertical="center"/>
    </xf>
    <xf numFmtId="3" fontId="6" fillId="0" borderId="68" xfId="0" applyNumberFormat="1" applyFont="1" applyBorder="1" applyAlignment="1">
      <alignment horizontal="right" vertical="center"/>
    </xf>
    <xf numFmtId="3" fontId="6" fillId="0" borderId="70" xfId="0" quotePrefix="1" applyNumberFormat="1" applyFont="1" applyBorder="1" applyAlignment="1">
      <alignment horizontal="right" vertical="center"/>
    </xf>
    <xf numFmtId="43" fontId="6" fillId="0" borderId="68" xfId="0" quotePrefix="1" applyNumberFormat="1" applyFont="1" applyBorder="1" applyAlignment="1">
      <alignment horizontal="right" vertical="center"/>
    </xf>
    <xf numFmtId="0" fontId="6" fillId="0" borderId="69" xfId="0" applyFont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3" fontId="6" fillId="0" borderId="71" xfId="0" applyNumberFormat="1" applyFont="1" applyBorder="1" applyAlignment="1">
      <alignment horizontal="right" vertical="center"/>
    </xf>
    <xf numFmtId="43" fontId="6" fillId="0" borderId="71" xfId="0" quotePrefix="1" applyNumberFormat="1" applyFont="1" applyBorder="1" applyAlignment="1">
      <alignment horizontal="right" vertical="center"/>
    </xf>
    <xf numFmtId="3" fontId="6" fillId="0" borderId="86" xfId="0" applyNumberFormat="1" applyFont="1" applyBorder="1">
      <alignment vertical="center"/>
    </xf>
    <xf numFmtId="3" fontId="6" fillId="0" borderId="88" xfId="0" applyNumberFormat="1" applyFont="1" applyBorder="1">
      <alignment vertical="center"/>
    </xf>
    <xf numFmtId="0" fontId="6" fillId="0" borderId="89" xfId="0" applyFont="1" applyBorder="1">
      <alignment vertical="center"/>
    </xf>
    <xf numFmtId="0" fontId="6" fillId="0" borderId="90" xfId="0" applyFont="1" applyBorder="1">
      <alignment vertical="center"/>
    </xf>
    <xf numFmtId="3" fontId="6" fillId="0" borderId="91" xfId="0" applyNumberFormat="1" applyFont="1" applyBorder="1">
      <alignment vertical="center"/>
    </xf>
    <xf numFmtId="0" fontId="28" fillId="0" borderId="0" xfId="0" quotePrefix="1" applyFont="1" applyBorder="1">
      <alignment vertical="center"/>
    </xf>
    <xf numFmtId="3" fontId="28" fillId="0" borderId="92" xfId="0" applyNumberFormat="1" applyFont="1" applyBorder="1">
      <alignment vertical="center"/>
    </xf>
    <xf numFmtId="3" fontId="6" fillId="0" borderId="92" xfId="0" applyNumberFormat="1" applyFont="1" applyBorder="1">
      <alignment vertical="center"/>
    </xf>
    <xf numFmtId="0" fontId="6" fillId="0" borderId="93" xfId="0" applyFont="1" applyBorder="1">
      <alignment vertical="center"/>
    </xf>
    <xf numFmtId="3" fontId="28" fillId="0" borderId="94" xfId="0" applyNumberFormat="1" applyFont="1" applyBorder="1">
      <alignment vertical="center"/>
    </xf>
    <xf numFmtId="0" fontId="6" fillId="0" borderId="95" xfId="0" applyFont="1" applyBorder="1">
      <alignment vertical="center"/>
    </xf>
    <xf numFmtId="0" fontId="6" fillId="0" borderId="81" xfId="0" applyFont="1" applyBorder="1">
      <alignment vertical="center"/>
    </xf>
    <xf numFmtId="0" fontId="6" fillId="0" borderId="78" xfId="0" applyFont="1" applyBorder="1" applyAlignment="1">
      <alignment horizontal="left" vertical="center"/>
    </xf>
    <xf numFmtId="3" fontId="6" fillId="0" borderId="76" xfId="0" applyNumberFormat="1" applyFont="1" applyBorder="1" applyAlignment="1">
      <alignment horizontal="right" vertical="center"/>
    </xf>
    <xf numFmtId="3" fontId="6" fillId="0" borderId="78" xfId="0" applyNumberFormat="1" applyFont="1" applyBorder="1">
      <alignment vertical="center"/>
    </xf>
    <xf numFmtId="3" fontId="6" fillId="0" borderId="77" xfId="0" applyNumberFormat="1" applyFont="1" applyBorder="1" applyAlignment="1">
      <alignment horizontal="right" vertical="center"/>
    </xf>
    <xf numFmtId="43" fontId="6" fillId="0" borderId="78" xfId="0" applyNumberFormat="1" applyFont="1" applyBorder="1" applyAlignment="1">
      <alignment horizontal="right" vertical="center"/>
    </xf>
    <xf numFmtId="0" fontId="28" fillId="0" borderId="76" xfId="0" applyFont="1" applyBorder="1">
      <alignment vertical="center"/>
    </xf>
    <xf numFmtId="3" fontId="28" fillId="0" borderId="76" xfId="0" applyNumberFormat="1" applyFont="1" applyBorder="1">
      <alignment vertical="center"/>
    </xf>
    <xf numFmtId="0" fontId="28" fillId="0" borderId="76" xfId="0" applyFont="1" applyBorder="1" applyAlignment="1">
      <alignment horizontal="center" vertical="center"/>
    </xf>
    <xf numFmtId="0" fontId="28" fillId="0" borderId="76" xfId="0" applyFont="1" applyBorder="1" applyAlignment="1">
      <alignment horizontal="right" vertical="center"/>
    </xf>
    <xf numFmtId="0" fontId="28" fillId="0" borderId="76" xfId="0" applyFont="1" applyBorder="1" applyAlignment="1">
      <alignment horizontal="left" vertical="center"/>
    </xf>
    <xf numFmtId="0" fontId="28" fillId="0" borderId="76" xfId="0" quotePrefix="1" applyFont="1" applyBorder="1">
      <alignment vertical="center"/>
    </xf>
    <xf numFmtId="3" fontId="28" fillId="0" borderId="82" xfId="0" applyNumberFormat="1" applyFont="1" applyBorder="1">
      <alignment vertical="center"/>
    </xf>
    <xf numFmtId="3" fontId="6" fillId="0" borderId="0" xfId="0" applyNumberFormat="1" applyFont="1" applyBorder="1" applyAlignment="1">
      <alignment horizontal="right" vertical="center" wrapText="1"/>
    </xf>
    <xf numFmtId="3" fontId="6" fillId="0" borderId="96" xfId="0" applyNumberFormat="1" applyFont="1" applyBorder="1">
      <alignment vertical="center"/>
    </xf>
    <xf numFmtId="3" fontId="6" fillId="0" borderId="97" xfId="0" applyNumberFormat="1" applyFont="1" applyBorder="1">
      <alignment vertical="center"/>
    </xf>
    <xf numFmtId="0" fontId="6" fillId="0" borderId="79" xfId="0" applyFont="1" applyBorder="1">
      <alignment vertical="center"/>
    </xf>
    <xf numFmtId="0" fontId="6" fillId="0" borderId="80" xfId="0" applyFont="1" applyBorder="1" applyAlignment="1">
      <alignment horizontal="left" vertical="center"/>
    </xf>
    <xf numFmtId="3" fontId="6" fillId="0" borderId="98" xfId="0" applyNumberFormat="1" applyFont="1" applyBorder="1" applyAlignment="1">
      <alignment horizontal="right" vertical="center"/>
    </xf>
    <xf numFmtId="3" fontId="6" fillId="0" borderId="99" xfId="0" applyNumberFormat="1" applyFont="1" applyBorder="1">
      <alignment vertical="center"/>
    </xf>
    <xf numFmtId="3" fontId="6" fillId="0" borderId="80" xfId="0" applyNumberFormat="1" applyFont="1" applyBorder="1" applyAlignment="1">
      <alignment horizontal="right" vertical="center"/>
    </xf>
    <xf numFmtId="43" fontId="6" fillId="0" borderId="99" xfId="0" applyNumberFormat="1" applyFont="1" applyBorder="1" applyAlignment="1">
      <alignment horizontal="right" vertical="center"/>
    </xf>
    <xf numFmtId="10" fontId="6" fillId="0" borderId="98" xfId="0" applyNumberFormat="1" applyFont="1" applyBorder="1">
      <alignment vertical="center"/>
    </xf>
    <xf numFmtId="3" fontId="6" fillId="0" borderId="98" xfId="0" applyNumberFormat="1" applyFont="1" applyBorder="1">
      <alignment vertical="center"/>
    </xf>
    <xf numFmtId="0" fontId="6" fillId="0" borderId="98" xfId="0" applyFont="1" applyBorder="1">
      <alignment vertical="center"/>
    </xf>
    <xf numFmtId="0" fontId="6" fillId="0" borderId="98" xfId="0" applyFont="1" applyBorder="1" applyAlignment="1">
      <alignment horizontal="center" vertical="center"/>
    </xf>
    <xf numFmtId="3" fontId="6" fillId="0" borderId="100" xfId="0" applyNumberFormat="1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92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3" fontId="6" fillId="0" borderId="94" xfId="0" applyNumberFormat="1" applyFont="1" applyBorder="1">
      <alignment vertical="center"/>
    </xf>
    <xf numFmtId="0" fontId="6" fillId="0" borderId="78" xfId="0" applyFont="1" applyBorder="1">
      <alignment vertical="center"/>
    </xf>
    <xf numFmtId="3" fontId="6" fillId="0" borderId="77" xfId="0" applyNumberFormat="1" applyFont="1" applyBorder="1">
      <alignment vertical="center"/>
    </xf>
    <xf numFmtId="0" fontId="6" fillId="0" borderId="76" xfId="0" applyFont="1" applyBorder="1">
      <alignment vertical="center"/>
    </xf>
    <xf numFmtId="3" fontId="6" fillId="0" borderId="76" xfId="0" applyNumberFormat="1" applyFont="1" applyBorder="1">
      <alignment vertical="center"/>
    </xf>
    <xf numFmtId="0" fontId="6" fillId="0" borderId="76" xfId="0" applyFont="1" applyBorder="1" applyAlignment="1">
      <alignment horizontal="center" vertical="center"/>
    </xf>
    <xf numFmtId="0" fontId="6" fillId="0" borderId="76" xfId="0" quotePrefix="1" applyFont="1" applyBorder="1">
      <alignment vertical="center"/>
    </xf>
    <xf numFmtId="3" fontId="6" fillId="0" borderId="82" xfId="0" applyNumberFormat="1" applyFont="1" applyBorder="1">
      <alignment vertical="center"/>
    </xf>
    <xf numFmtId="3" fontId="6" fillId="0" borderId="77" xfId="0" quotePrefix="1" applyNumberFormat="1" applyFont="1" applyBorder="1">
      <alignment vertical="center"/>
    </xf>
    <xf numFmtId="43" fontId="6" fillId="0" borderId="78" xfId="0" quotePrefix="1" applyNumberFormat="1" applyFont="1" applyBorder="1">
      <alignment vertical="center"/>
    </xf>
    <xf numFmtId="0" fontId="6" fillId="0" borderId="101" xfId="0" applyFont="1" applyBorder="1">
      <alignment vertical="center"/>
    </xf>
    <xf numFmtId="0" fontId="6" fillId="0" borderId="81" xfId="0" applyFont="1" applyBorder="1" applyAlignment="1">
      <alignment horizontal="left" vertical="center"/>
    </xf>
    <xf numFmtId="3" fontId="6" fillId="0" borderId="78" xfId="0" applyNumberFormat="1" applyFont="1" applyBorder="1" applyAlignment="1">
      <alignment horizontal="right" vertical="center"/>
    </xf>
    <xf numFmtId="3" fontId="6" fillId="0" borderId="77" xfId="0" quotePrefix="1" applyNumberFormat="1" applyFont="1" applyBorder="1" applyAlignment="1">
      <alignment horizontal="right" vertical="center"/>
    </xf>
    <xf numFmtId="43" fontId="6" fillId="0" borderId="78" xfId="0" quotePrefix="1" applyNumberFormat="1" applyFont="1" applyBorder="1" applyAlignment="1">
      <alignment horizontal="right" vertical="center"/>
    </xf>
    <xf numFmtId="0" fontId="6" fillId="0" borderId="76" xfId="0" applyFont="1" applyBorder="1" applyAlignment="1">
      <alignment horizontal="left" vertical="center"/>
    </xf>
    <xf numFmtId="178" fontId="28" fillId="0" borderId="0" xfId="0" applyNumberFormat="1" applyFont="1" applyBorder="1" applyAlignment="1">
      <alignment horizontal="center" vertical="center"/>
    </xf>
    <xf numFmtId="3" fontId="6" fillId="0" borderId="99" xfId="0" applyNumberFormat="1" applyFont="1" applyBorder="1" applyAlignment="1">
      <alignment horizontal="right" vertical="center"/>
    </xf>
    <xf numFmtId="3" fontId="6" fillId="0" borderId="80" xfId="0" quotePrefix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 shrinkToFit="1"/>
    </xf>
    <xf numFmtId="0" fontId="6" fillId="0" borderId="0" xfId="0" applyFont="1" applyBorder="1" applyAlignment="1">
      <alignment vertical="center" shrinkToFit="1"/>
    </xf>
    <xf numFmtId="0" fontId="6" fillId="0" borderId="102" xfId="0" applyFont="1" applyBorder="1">
      <alignment vertical="center"/>
    </xf>
    <xf numFmtId="0" fontId="6" fillId="0" borderId="104" xfId="0" applyFont="1" applyBorder="1">
      <alignment vertical="center"/>
    </xf>
    <xf numFmtId="0" fontId="6" fillId="0" borderId="89" xfId="0" applyFont="1" applyBorder="1" applyAlignment="1">
      <alignment horizontal="left" vertical="center"/>
    </xf>
    <xf numFmtId="0" fontId="6" fillId="0" borderId="90" xfId="0" applyFont="1" applyBorder="1" applyAlignment="1">
      <alignment horizontal="left" vertical="center"/>
    </xf>
    <xf numFmtId="0" fontId="6" fillId="0" borderId="105" xfId="0" applyFont="1" applyBorder="1">
      <alignment vertical="center"/>
    </xf>
    <xf numFmtId="0" fontId="6" fillId="0" borderId="98" xfId="0" applyFont="1" applyBorder="1" applyAlignment="1">
      <alignment horizontal="left" vertical="center"/>
    </xf>
    <xf numFmtId="0" fontId="6" fillId="0" borderId="104" xfId="0" applyFont="1" applyBorder="1" applyAlignment="1">
      <alignment horizontal="left" vertical="center"/>
    </xf>
    <xf numFmtId="0" fontId="6" fillId="0" borderId="101" xfId="0" applyFont="1" applyBorder="1" applyAlignment="1">
      <alignment horizontal="left" vertical="center"/>
    </xf>
    <xf numFmtId="0" fontId="6" fillId="0" borderId="106" xfId="0" applyFont="1" applyBorder="1" applyAlignment="1">
      <alignment horizontal="left" vertical="center"/>
    </xf>
    <xf numFmtId="0" fontId="6" fillId="0" borderId="93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64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0" fontId="6" fillId="0" borderId="6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" fontId="6" fillId="0" borderId="60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10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06" xfId="0" applyFont="1" applyBorder="1" applyAlignment="1">
      <alignment horizontal="left" vertical="center"/>
    </xf>
    <xf numFmtId="0" fontId="6" fillId="0" borderId="10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76" fontId="28" fillId="0" borderId="0" xfId="0" applyNumberFormat="1" applyFont="1" applyBorder="1" applyAlignment="1">
      <alignment horizontal="center" vertical="center"/>
    </xf>
    <xf numFmtId="10" fontId="28" fillId="0" borderId="0" xfId="0" applyNumberFormat="1" applyFont="1" applyBorder="1" applyAlignment="1">
      <alignment horizontal="center" vertical="center"/>
    </xf>
    <xf numFmtId="176" fontId="28" fillId="2" borderId="5" xfId="0" applyNumberFormat="1" applyFont="1" applyFill="1" applyBorder="1" applyAlignment="1">
      <alignment horizontal="center" vertical="center"/>
    </xf>
    <xf numFmtId="179" fontId="28" fillId="0" borderId="0" xfId="0" applyNumberFormat="1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75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3" fontId="6" fillId="0" borderId="78" xfId="0" applyNumberFormat="1" applyFont="1" applyBorder="1" applyAlignment="1">
      <alignment horizontal="center" vertical="center" wrapText="1"/>
    </xf>
    <xf numFmtId="3" fontId="6" fillId="0" borderId="79" xfId="0" applyNumberFormat="1" applyFont="1" applyBorder="1" applyAlignment="1">
      <alignment horizontal="center" vertical="center"/>
    </xf>
    <xf numFmtId="3" fontId="6" fillId="0" borderId="80" xfId="0" applyNumberFormat="1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</cellXfs>
  <cellStyles count="5">
    <cellStyle name="쉼표 [0] 2" xfId="1" xr:uid="{00000000-0005-0000-0000-000000000000}"/>
    <cellStyle name="표준" xfId="0" builtinId="0"/>
    <cellStyle name="표준 2" xfId="2" xr:uid="{00000000-0005-0000-0000-000002000000}"/>
    <cellStyle name="표준 3" xfId="3" xr:uid="{00000000-0005-0000-0000-000003000000}"/>
    <cellStyle name="표준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zoomScale="80" zoomScaleNormal="100" zoomScaleSheetLayoutView="80" workbookViewId="0">
      <selection activeCell="A8" sqref="A8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113"/>
    </row>
    <row r="3" spans="1:1" ht="57.75" customHeight="1" x14ac:dyDescent="0.4">
      <c r="A3" s="142" t="s">
        <v>285</v>
      </c>
    </row>
    <row r="4" spans="1:1" ht="79.5" customHeight="1" x14ac:dyDescent="0.15">
      <c r="A4" s="114" t="s">
        <v>284</v>
      </c>
    </row>
    <row r="5" spans="1:1" ht="138" customHeight="1" x14ac:dyDescent="0.15">
      <c r="A5" s="113"/>
    </row>
    <row r="6" spans="1:1" x14ac:dyDescent="0.15">
      <c r="A6" s="113"/>
    </row>
    <row r="7" spans="1:1" ht="45.75" customHeight="1" x14ac:dyDescent="0.3">
      <c r="A7" s="115" t="s">
        <v>286</v>
      </c>
    </row>
    <row r="8" spans="1:1" ht="155.25" customHeight="1" x14ac:dyDescent="0.3">
      <c r="A8" s="116"/>
    </row>
    <row r="9" spans="1:1" ht="40.5" customHeight="1" x14ac:dyDescent="0.15">
      <c r="A9" s="117" t="s">
        <v>104</v>
      </c>
    </row>
    <row r="10" spans="1:1" ht="27" customHeight="1" x14ac:dyDescent="0.15">
      <c r="A10" s="118" t="s">
        <v>105</v>
      </c>
    </row>
    <row r="11" spans="1:1" ht="25.5" x14ac:dyDescent="0.15">
      <c r="A11" s="119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94"/>
    </row>
  </sheetData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firstPageNumber="187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view="pageBreakPreview" zoomScale="80" zoomScaleNormal="100" zoomScaleSheetLayoutView="80" workbookViewId="0">
      <selection activeCell="A8" sqref="A8"/>
    </sheetView>
  </sheetViews>
  <sheetFormatPr defaultRowHeight="13.5" x14ac:dyDescent="0.15"/>
  <cols>
    <col min="1" max="1" width="91.109375" customWidth="1"/>
    <col min="3" max="3" width="11.6640625" bestFit="1" customWidth="1"/>
    <col min="4" max="4" width="8.88671875" customWidth="1"/>
    <col min="257" max="257" width="95.77734375" customWidth="1"/>
    <col min="513" max="513" width="95.77734375" customWidth="1"/>
    <col min="769" max="769" width="95.77734375" customWidth="1"/>
    <col min="1025" max="1025" width="95.77734375" customWidth="1"/>
    <col min="1281" max="1281" width="95.77734375" customWidth="1"/>
    <col min="1537" max="1537" width="95.77734375" customWidth="1"/>
    <col min="1793" max="1793" width="95.77734375" customWidth="1"/>
    <col min="2049" max="2049" width="95.77734375" customWidth="1"/>
    <col min="2305" max="2305" width="95.77734375" customWidth="1"/>
    <col min="2561" max="2561" width="95.77734375" customWidth="1"/>
    <col min="2817" max="2817" width="95.77734375" customWidth="1"/>
    <col min="3073" max="3073" width="95.77734375" customWidth="1"/>
    <col min="3329" max="3329" width="95.77734375" customWidth="1"/>
    <col min="3585" max="3585" width="95.77734375" customWidth="1"/>
    <col min="3841" max="3841" width="95.77734375" customWidth="1"/>
    <col min="4097" max="4097" width="95.77734375" customWidth="1"/>
    <col min="4353" max="4353" width="95.77734375" customWidth="1"/>
    <col min="4609" max="4609" width="95.77734375" customWidth="1"/>
    <col min="4865" max="4865" width="95.77734375" customWidth="1"/>
    <col min="5121" max="5121" width="95.77734375" customWidth="1"/>
    <col min="5377" max="5377" width="95.77734375" customWidth="1"/>
    <col min="5633" max="5633" width="95.77734375" customWidth="1"/>
    <col min="5889" max="5889" width="95.77734375" customWidth="1"/>
    <col min="6145" max="6145" width="95.77734375" customWidth="1"/>
    <col min="6401" max="6401" width="95.77734375" customWidth="1"/>
    <col min="6657" max="6657" width="95.77734375" customWidth="1"/>
    <col min="6913" max="6913" width="95.77734375" customWidth="1"/>
    <col min="7169" max="7169" width="95.77734375" customWidth="1"/>
    <col min="7425" max="7425" width="95.77734375" customWidth="1"/>
    <col min="7681" max="7681" width="95.77734375" customWidth="1"/>
    <col min="7937" max="7937" width="95.77734375" customWidth="1"/>
    <col min="8193" max="8193" width="95.77734375" customWidth="1"/>
    <col min="8449" max="8449" width="95.77734375" customWidth="1"/>
    <col min="8705" max="8705" width="95.77734375" customWidth="1"/>
    <col min="8961" max="8961" width="95.77734375" customWidth="1"/>
    <col min="9217" max="9217" width="95.77734375" customWidth="1"/>
    <col min="9473" max="9473" width="95.77734375" customWidth="1"/>
    <col min="9729" max="9729" width="95.77734375" customWidth="1"/>
    <col min="9985" max="9985" width="95.77734375" customWidth="1"/>
    <col min="10241" max="10241" width="95.77734375" customWidth="1"/>
    <col min="10497" max="10497" width="95.77734375" customWidth="1"/>
    <col min="10753" max="10753" width="95.77734375" customWidth="1"/>
    <col min="11009" max="11009" width="95.77734375" customWidth="1"/>
    <col min="11265" max="11265" width="95.77734375" customWidth="1"/>
    <col min="11521" max="11521" width="95.77734375" customWidth="1"/>
    <col min="11777" max="11777" width="95.77734375" customWidth="1"/>
    <col min="12033" max="12033" width="95.77734375" customWidth="1"/>
    <col min="12289" max="12289" width="95.77734375" customWidth="1"/>
    <col min="12545" max="12545" width="95.77734375" customWidth="1"/>
    <col min="12801" max="12801" width="95.77734375" customWidth="1"/>
    <col min="13057" max="13057" width="95.77734375" customWidth="1"/>
    <col min="13313" max="13313" width="95.77734375" customWidth="1"/>
    <col min="13569" max="13569" width="95.77734375" customWidth="1"/>
    <col min="13825" max="13825" width="95.77734375" customWidth="1"/>
    <col min="14081" max="14081" width="95.77734375" customWidth="1"/>
    <col min="14337" max="14337" width="95.77734375" customWidth="1"/>
    <col min="14593" max="14593" width="95.77734375" customWidth="1"/>
    <col min="14849" max="14849" width="95.77734375" customWidth="1"/>
    <col min="15105" max="15105" width="95.77734375" customWidth="1"/>
    <col min="15361" max="15361" width="95.77734375" customWidth="1"/>
    <col min="15617" max="15617" width="95.77734375" customWidth="1"/>
    <col min="15873" max="15873" width="95.77734375" customWidth="1"/>
    <col min="16129" max="16129" width="95.77734375" customWidth="1"/>
  </cols>
  <sheetData>
    <row r="1" spans="1:3" x14ac:dyDescent="0.15">
      <c r="A1" s="1"/>
    </row>
    <row r="2" spans="1:3" x14ac:dyDescent="0.15">
      <c r="A2" s="1"/>
    </row>
    <row r="3" spans="1:3" ht="38.25" customHeight="1" x14ac:dyDescent="0.3">
      <c r="A3" s="115" t="s">
        <v>106</v>
      </c>
      <c r="B3" s="95"/>
      <c r="C3" s="95"/>
    </row>
    <row r="4" spans="1:3" ht="45.75" customHeight="1" x14ac:dyDescent="0.15">
      <c r="A4" s="120"/>
    </row>
    <row r="5" spans="1:3" ht="30" customHeight="1" x14ac:dyDescent="0.15">
      <c r="A5" s="121" t="s">
        <v>287</v>
      </c>
    </row>
    <row r="6" spans="1:3" ht="30" customHeight="1" x14ac:dyDescent="0.15">
      <c r="A6" s="121"/>
    </row>
    <row r="7" spans="1:3" ht="30" customHeight="1" x14ac:dyDescent="0.15">
      <c r="A7" s="121" t="s">
        <v>370</v>
      </c>
    </row>
    <row r="8" spans="1:3" ht="30" customHeight="1" x14ac:dyDescent="0.15">
      <c r="A8" s="121"/>
    </row>
    <row r="9" spans="1:3" ht="30" customHeight="1" x14ac:dyDescent="0.15">
      <c r="A9" s="121" t="s">
        <v>107</v>
      </c>
      <c r="B9" s="97"/>
      <c r="C9" s="97"/>
    </row>
    <row r="10" spans="1:3" ht="30" customHeight="1" x14ac:dyDescent="0.15">
      <c r="A10" s="121"/>
    </row>
    <row r="11" spans="1:3" ht="30" customHeight="1" x14ac:dyDescent="0.15">
      <c r="A11" s="121" t="s">
        <v>108</v>
      </c>
    </row>
    <row r="12" spans="1:3" ht="30" customHeight="1" x14ac:dyDescent="0.15">
      <c r="A12" s="121" t="s">
        <v>109</v>
      </c>
    </row>
    <row r="13" spans="1:3" ht="30" customHeight="1" x14ac:dyDescent="0.15">
      <c r="A13" s="121"/>
    </row>
    <row r="14" spans="1:3" ht="30" customHeight="1" x14ac:dyDescent="0.15">
      <c r="A14" s="121" t="s">
        <v>110</v>
      </c>
    </row>
    <row r="15" spans="1:3" ht="30" customHeight="1" x14ac:dyDescent="0.15">
      <c r="A15" s="121" t="s">
        <v>111</v>
      </c>
    </row>
    <row r="16" spans="1:3" ht="30" customHeight="1" x14ac:dyDescent="0.15">
      <c r="A16" s="121"/>
    </row>
    <row r="17" spans="1:1" ht="30" customHeight="1" x14ac:dyDescent="0.15">
      <c r="A17" s="121" t="s">
        <v>112</v>
      </c>
    </row>
    <row r="18" spans="1:1" ht="30" customHeight="1" x14ac:dyDescent="0.15">
      <c r="A18" s="121" t="s">
        <v>113</v>
      </c>
    </row>
    <row r="19" spans="1:1" ht="30" customHeight="1" x14ac:dyDescent="0.15">
      <c r="A19" s="121"/>
    </row>
    <row r="20" spans="1:1" ht="30" customHeight="1" x14ac:dyDescent="0.15">
      <c r="A20" s="121" t="s">
        <v>114</v>
      </c>
    </row>
    <row r="21" spans="1:1" ht="30" customHeight="1" x14ac:dyDescent="0.15">
      <c r="A21" s="120" t="s">
        <v>115</v>
      </c>
    </row>
    <row r="22" spans="1:1" ht="24" customHeight="1" x14ac:dyDescent="0.15">
      <c r="A22" s="120"/>
    </row>
    <row r="23" spans="1:1" ht="24" customHeight="1" x14ac:dyDescent="0.15">
      <c r="A23" s="120"/>
    </row>
    <row r="24" spans="1:1" ht="24" customHeight="1" x14ac:dyDescent="0.15">
      <c r="A24" s="122"/>
    </row>
    <row r="25" spans="1:1" ht="24" customHeight="1" x14ac:dyDescent="0.15">
      <c r="A25" s="120"/>
    </row>
    <row r="26" spans="1:1" ht="24" customHeight="1" x14ac:dyDescent="0.15">
      <c r="A26" s="98"/>
    </row>
    <row r="27" spans="1:1" ht="24" customHeight="1" x14ac:dyDescent="0.15">
      <c r="A27" s="98"/>
    </row>
    <row r="28" spans="1:1" ht="24" customHeight="1" x14ac:dyDescent="0.15">
      <c r="A28" s="98"/>
    </row>
    <row r="29" spans="1:1" ht="24" customHeight="1" x14ac:dyDescent="0.15">
      <c r="A29" s="98"/>
    </row>
    <row r="30" spans="1:1" ht="24" customHeight="1" x14ac:dyDescent="0.15">
      <c r="A30" s="96"/>
    </row>
    <row r="31" spans="1:1" ht="14.25" x14ac:dyDescent="0.15">
      <c r="A31" s="96"/>
    </row>
    <row r="32" spans="1:1" ht="14.25" x14ac:dyDescent="0.15">
      <c r="A32" s="96"/>
    </row>
    <row r="33" spans="1:1" ht="14.25" x14ac:dyDescent="0.15">
      <c r="A33" s="96"/>
    </row>
    <row r="34" spans="1:1" ht="14.25" x14ac:dyDescent="0.15">
      <c r="A34" s="96"/>
    </row>
    <row r="35" spans="1:1" ht="14.25" x14ac:dyDescent="0.15">
      <c r="A35" s="96"/>
    </row>
    <row r="36" spans="1:1" ht="14.25" x14ac:dyDescent="0.15">
      <c r="A36" s="96"/>
    </row>
    <row r="37" spans="1:1" ht="14.25" x14ac:dyDescent="0.15">
      <c r="A37" s="96"/>
    </row>
    <row r="38" spans="1:1" ht="14.25" x14ac:dyDescent="0.15">
      <c r="A38" s="96"/>
    </row>
    <row r="39" spans="1:1" ht="14.25" x14ac:dyDescent="0.15">
      <c r="A39" s="96"/>
    </row>
    <row r="40" spans="1:1" ht="14.25" x14ac:dyDescent="0.15">
      <c r="A40" s="96"/>
    </row>
    <row r="41" spans="1:1" ht="14.25" x14ac:dyDescent="0.15">
      <c r="A41" s="96"/>
    </row>
    <row r="42" spans="1:1" ht="14.25" x14ac:dyDescent="0.15">
      <c r="A42" s="96"/>
    </row>
    <row r="43" spans="1:1" ht="14.25" x14ac:dyDescent="0.15">
      <c r="A43" s="96"/>
    </row>
    <row r="44" spans="1:1" ht="14.25" x14ac:dyDescent="0.15">
      <c r="A44" s="96"/>
    </row>
  </sheetData>
  <phoneticPr fontId="3" type="noConversion"/>
  <pageMargins left="0.39370078740157483" right="0.39370078740157483" top="0.78740157480314965" bottom="0.59055118110236227" header="0" footer="0"/>
  <pageSetup paperSize="9" firstPageNumber="189" orientation="portrait" useFirstPageNumber="1" r:id="rId1"/>
  <headerFooter alignWithMargins="0">
    <oddFooter>&amp;C&amp;P&amp;R무량수전(2019. 11. 25)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topLeftCell="A13" zoomScaleNormal="100" zoomScaleSheetLayoutView="100" workbookViewId="0">
      <selection activeCell="D20" sqref="D20"/>
    </sheetView>
  </sheetViews>
  <sheetFormatPr defaultRowHeight="13.5" x14ac:dyDescent="0.15"/>
  <cols>
    <col min="1" max="1" width="16.44140625" style="100" customWidth="1"/>
    <col min="2" max="5" width="15.77734375" style="100" customWidth="1"/>
    <col min="6" max="10" width="13.77734375" style="100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56" t="s">
        <v>288</v>
      </c>
      <c r="B1" s="356"/>
      <c r="C1" s="356"/>
      <c r="D1" s="356"/>
      <c r="E1" s="356"/>
      <c r="F1" s="99"/>
      <c r="G1" s="99"/>
      <c r="H1" s="99"/>
      <c r="I1" s="99"/>
      <c r="J1" s="99"/>
    </row>
    <row r="2" spans="1:10" ht="17.25" customHeight="1" x14ac:dyDescent="0.15">
      <c r="A2" s="99"/>
      <c r="B2" s="99"/>
      <c r="C2" s="99"/>
      <c r="D2" s="99"/>
      <c r="E2" s="140" t="s">
        <v>236</v>
      </c>
      <c r="F2" s="99"/>
      <c r="G2" s="99"/>
      <c r="H2" s="99"/>
      <c r="I2" s="99"/>
      <c r="J2" s="99"/>
    </row>
    <row r="3" spans="1:10" ht="21.95" customHeight="1" x14ac:dyDescent="0.15">
      <c r="A3" s="357" t="s">
        <v>116</v>
      </c>
      <c r="B3" s="358"/>
      <c r="C3" s="358"/>
      <c r="D3" s="358"/>
      <c r="E3" s="359"/>
    </row>
    <row r="4" spans="1:10" ht="28.5" customHeight="1" thickBot="1" x14ac:dyDescent="0.2">
      <c r="A4" s="123" t="s">
        <v>117</v>
      </c>
      <c r="B4" s="141" t="s">
        <v>118</v>
      </c>
      <c r="C4" s="148" t="s">
        <v>375</v>
      </c>
      <c r="D4" s="149" t="s">
        <v>376</v>
      </c>
      <c r="E4" s="124" t="s">
        <v>119</v>
      </c>
    </row>
    <row r="5" spans="1:10" s="101" customFormat="1" ht="21" customHeight="1" thickTop="1" x14ac:dyDescent="0.15">
      <c r="A5" s="363" t="s">
        <v>120</v>
      </c>
      <c r="B5" s="364"/>
      <c r="C5" s="125">
        <f>C6+C7+C8+C9+C10+C11+C12+C13+C14+C15+C16</f>
        <v>4065675000</v>
      </c>
      <c r="D5" s="125">
        <f>D6+D7+D8+D9+D10+D11+D12+D13+D14+D15+D16</f>
        <v>4303200000</v>
      </c>
      <c r="E5" s="126">
        <f t="shared" ref="E5:E16" si="0">D5-C5</f>
        <v>237525000</v>
      </c>
    </row>
    <row r="6" spans="1:10" ht="21" customHeight="1" x14ac:dyDescent="0.15">
      <c r="A6" s="127" t="s">
        <v>121</v>
      </c>
      <c r="B6" s="128" t="s">
        <v>122</v>
      </c>
      <c r="C6" s="129">
        <v>717589890</v>
      </c>
      <c r="D6" s="129">
        <f>'예산내역(세입)'!E7</f>
        <v>719463580</v>
      </c>
      <c r="E6" s="130">
        <f t="shared" si="0"/>
        <v>1873690</v>
      </c>
    </row>
    <row r="7" spans="1:10" ht="21" customHeight="1" x14ac:dyDescent="0.15">
      <c r="A7" s="127" t="s">
        <v>123</v>
      </c>
      <c r="B7" s="128" t="s">
        <v>124</v>
      </c>
      <c r="C7" s="129">
        <v>0</v>
      </c>
      <c r="D7" s="129">
        <f>'예산내역(세입)'!E26</f>
        <v>0</v>
      </c>
      <c r="E7" s="130">
        <f t="shared" si="0"/>
        <v>0</v>
      </c>
    </row>
    <row r="8" spans="1:10" ht="21" customHeight="1" x14ac:dyDescent="0.15">
      <c r="A8" s="127" t="s">
        <v>125</v>
      </c>
      <c r="B8" s="128" t="s">
        <v>126</v>
      </c>
      <c r="C8" s="129">
        <v>0</v>
      </c>
      <c r="D8" s="129">
        <f>'예산내역(세입)'!E29</f>
        <v>0</v>
      </c>
      <c r="E8" s="130">
        <f t="shared" si="0"/>
        <v>0</v>
      </c>
    </row>
    <row r="9" spans="1:10" ht="21" customHeight="1" x14ac:dyDescent="0.15">
      <c r="A9" s="127" t="s">
        <v>127</v>
      </c>
      <c r="B9" s="128" t="s">
        <v>128</v>
      </c>
      <c r="C9" s="129">
        <v>70292830</v>
      </c>
      <c r="D9" s="129">
        <f>'예산내역(세입)'!E31</f>
        <v>73647080</v>
      </c>
      <c r="E9" s="130">
        <f t="shared" si="0"/>
        <v>3354250</v>
      </c>
    </row>
    <row r="10" spans="1:10" ht="21" customHeight="1" x14ac:dyDescent="0.15">
      <c r="A10" s="127" t="s">
        <v>129</v>
      </c>
      <c r="B10" s="128" t="s">
        <v>130</v>
      </c>
      <c r="C10" s="129">
        <v>33000000</v>
      </c>
      <c r="D10" s="129">
        <f>'예산내역(세입)'!E47</f>
        <v>33000000</v>
      </c>
      <c r="E10" s="130">
        <f t="shared" si="0"/>
        <v>0</v>
      </c>
    </row>
    <row r="11" spans="1:10" ht="21" customHeight="1" x14ac:dyDescent="0.15">
      <c r="A11" s="127" t="s">
        <v>131</v>
      </c>
      <c r="B11" s="128" t="s">
        <v>132</v>
      </c>
      <c r="C11" s="129">
        <v>3075124250</v>
      </c>
      <c r="D11" s="129">
        <f>'예산내역(세입)'!E51</f>
        <v>3197344230</v>
      </c>
      <c r="E11" s="130">
        <f t="shared" si="0"/>
        <v>122219980</v>
      </c>
    </row>
    <row r="12" spans="1:10" ht="21" customHeight="1" x14ac:dyDescent="0.15">
      <c r="A12" s="127" t="s">
        <v>133</v>
      </c>
      <c r="B12" s="128" t="s">
        <v>134</v>
      </c>
      <c r="C12" s="129">
        <v>0</v>
      </c>
      <c r="D12" s="129">
        <v>0</v>
      </c>
      <c r="E12" s="130">
        <f t="shared" si="0"/>
        <v>0</v>
      </c>
    </row>
    <row r="13" spans="1:10" ht="21" customHeight="1" x14ac:dyDescent="0.15">
      <c r="A13" s="131" t="s">
        <v>135</v>
      </c>
      <c r="B13" s="132" t="s">
        <v>136</v>
      </c>
      <c r="C13" s="8">
        <v>0</v>
      </c>
      <c r="D13" s="8">
        <f>'예산내역(세입)'!E77</f>
        <v>0</v>
      </c>
      <c r="E13" s="130">
        <f t="shared" si="0"/>
        <v>0</v>
      </c>
    </row>
    <row r="14" spans="1:10" ht="21" customHeight="1" x14ac:dyDescent="0.15">
      <c r="A14" s="131" t="s">
        <v>137</v>
      </c>
      <c r="B14" s="132" t="s">
        <v>138</v>
      </c>
      <c r="C14" s="129">
        <v>52752048</v>
      </c>
      <c r="D14" s="129">
        <f>'예산내역(세입)'!E81</f>
        <v>200095110</v>
      </c>
      <c r="E14" s="130">
        <f t="shared" si="0"/>
        <v>147343062</v>
      </c>
    </row>
    <row r="15" spans="1:10" ht="21" customHeight="1" x14ac:dyDescent="0.15">
      <c r="A15" s="184" t="s">
        <v>139</v>
      </c>
      <c r="B15" s="132" t="s">
        <v>140</v>
      </c>
      <c r="C15" s="18">
        <v>116915982</v>
      </c>
      <c r="D15" s="18">
        <f>'예산내역(세입)'!E86</f>
        <v>79650000</v>
      </c>
      <c r="E15" s="193">
        <f t="shared" ref="E15" si="1">D15-C15</f>
        <v>-37265982</v>
      </c>
    </row>
    <row r="16" spans="1:10" ht="21" customHeight="1" x14ac:dyDescent="0.15">
      <c r="A16" s="194" t="s">
        <v>278</v>
      </c>
      <c r="B16" s="195" t="s">
        <v>280</v>
      </c>
      <c r="C16" s="86">
        <v>0</v>
      </c>
      <c r="D16" s="86">
        <f>'예산내역(세입)'!E103</f>
        <v>0</v>
      </c>
      <c r="E16" s="133">
        <f t="shared" si="0"/>
        <v>0</v>
      </c>
    </row>
    <row r="17" spans="1:7" ht="21" customHeight="1" x14ac:dyDescent="0.15">
      <c r="A17" s="33"/>
      <c r="B17" s="33"/>
      <c r="C17" s="59"/>
      <c r="D17" s="28"/>
      <c r="E17" s="59"/>
    </row>
    <row r="18" spans="1:7" s="100" customFormat="1" ht="21" customHeight="1" x14ac:dyDescent="0.15">
      <c r="A18" s="357" t="s">
        <v>245</v>
      </c>
      <c r="B18" s="358"/>
      <c r="C18" s="358"/>
      <c r="D18" s="358"/>
      <c r="E18" s="359"/>
    </row>
    <row r="19" spans="1:7" s="100" customFormat="1" ht="30" customHeight="1" thickBot="1" x14ac:dyDescent="0.2">
      <c r="A19" s="123" t="s">
        <v>0</v>
      </c>
      <c r="B19" s="141" t="s">
        <v>1</v>
      </c>
      <c r="C19" s="148" t="s">
        <v>375</v>
      </c>
      <c r="D19" s="149" t="s">
        <v>376</v>
      </c>
      <c r="E19" s="124" t="s">
        <v>119</v>
      </c>
    </row>
    <row r="20" spans="1:7" s="100" customFormat="1" ht="21" customHeight="1" thickTop="1" x14ac:dyDescent="0.15">
      <c r="A20" s="363" t="s">
        <v>141</v>
      </c>
      <c r="B20" s="364"/>
      <c r="C20" s="134">
        <f>C21+C22+C23+C24+C25+C26+C27+C28+C29+C30+C31+C32+C33</f>
        <v>4065675000</v>
      </c>
      <c r="D20" s="134">
        <f>D21+D22+D23+D24+D25+D26+D27+D28+D29+D30+D31+D32+D33</f>
        <v>4303200000</v>
      </c>
      <c r="E20" s="135">
        <f>D20-C20</f>
        <v>237525000</v>
      </c>
    </row>
    <row r="21" spans="1:7" s="100" customFormat="1" ht="21" customHeight="1" x14ac:dyDescent="0.15">
      <c r="A21" s="360" t="s">
        <v>142</v>
      </c>
      <c r="B21" s="132" t="s">
        <v>165</v>
      </c>
      <c r="C21" s="9">
        <v>3005559610</v>
      </c>
      <c r="D21" s="9">
        <f>'예산내역(세출)'!E7</f>
        <v>3201098450</v>
      </c>
      <c r="E21" s="136">
        <f t="shared" ref="E21:E33" si="2">D21-C21</f>
        <v>195538840</v>
      </c>
    </row>
    <row r="22" spans="1:7" s="100" customFormat="1" ht="21" customHeight="1" x14ac:dyDescent="0.15">
      <c r="A22" s="361"/>
      <c r="B22" s="137" t="s">
        <v>166</v>
      </c>
      <c r="C22" s="9">
        <v>1100000</v>
      </c>
      <c r="D22" s="9">
        <f>'예산내역(세출)'!E50</f>
        <v>1100000</v>
      </c>
      <c r="E22" s="136">
        <f t="shared" si="2"/>
        <v>0</v>
      </c>
      <c r="F22" s="102"/>
      <c r="G22" s="102"/>
    </row>
    <row r="23" spans="1:7" s="100" customFormat="1" ht="21" customHeight="1" x14ac:dyDescent="0.15">
      <c r="A23" s="362"/>
      <c r="B23" s="138" t="s">
        <v>167</v>
      </c>
      <c r="C23" s="9">
        <v>316126490</v>
      </c>
      <c r="D23" s="9">
        <f>'예산내역(세출)'!E54</f>
        <v>328749760</v>
      </c>
      <c r="E23" s="136">
        <f t="shared" si="2"/>
        <v>12623270</v>
      </c>
    </row>
    <row r="24" spans="1:7" s="100" customFormat="1" ht="21" customHeight="1" x14ac:dyDescent="0.15">
      <c r="A24" s="127" t="s">
        <v>143</v>
      </c>
      <c r="B24" s="128" t="s">
        <v>168</v>
      </c>
      <c r="C24" s="9">
        <v>33418000</v>
      </c>
      <c r="D24" s="9">
        <f>'예산내역(세출)'!E124</f>
        <v>46373720</v>
      </c>
      <c r="E24" s="136">
        <f t="shared" si="2"/>
        <v>12955720</v>
      </c>
    </row>
    <row r="25" spans="1:7" s="100" customFormat="1" ht="21" customHeight="1" x14ac:dyDescent="0.15">
      <c r="A25" s="360" t="s">
        <v>144</v>
      </c>
      <c r="B25" s="128" t="s">
        <v>167</v>
      </c>
      <c r="C25" s="9">
        <v>465881458</v>
      </c>
      <c r="D25" s="9">
        <f>'예산내역(세출)'!E137</f>
        <v>477143074</v>
      </c>
      <c r="E25" s="136">
        <f t="shared" si="2"/>
        <v>11261616</v>
      </c>
    </row>
    <row r="26" spans="1:7" s="100" customFormat="1" ht="21" customHeight="1" x14ac:dyDescent="0.15">
      <c r="A26" s="362"/>
      <c r="B26" s="128" t="s">
        <v>169</v>
      </c>
      <c r="C26" s="9">
        <v>26500000</v>
      </c>
      <c r="D26" s="9">
        <f>'예산내역(세출)'!E154</f>
        <v>24000000</v>
      </c>
      <c r="E26" s="136">
        <f t="shared" si="2"/>
        <v>-2500000</v>
      </c>
    </row>
    <row r="27" spans="1:7" s="100" customFormat="1" ht="21" customHeight="1" x14ac:dyDescent="0.15">
      <c r="A27" s="127" t="s">
        <v>145</v>
      </c>
      <c r="B27" s="128" t="s">
        <v>170</v>
      </c>
      <c r="C27" s="9">
        <v>0</v>
      </c>
      <c r="D27" s="9">
        <f>'예산내역(세출)'!E164</f>
        <v>0</v>
      </c>
      <c r="E27" s="136">
        <f t="shared" si="2"/>
        <v>0</v>
      </c>
    </row>
    <row r="28" spans="1:7" s="100" customFormat="1" ht="21" customHeight="1" x14ac:dyDescent="0.15">
      <c r="A28" s="127" t="s">
        <v>146</v>
      </c>
      <c r="B28" s="128" t="s">
        <v>171</v>
      </c>
      <c r="C28" s="9">
        <v>0</v>
      </c>
      <c r="D28" s="9">
        <f>'예산내역(세출)'!E167</f>
        <v>0</v>
      </c>
      <c r="E28" s="136">
        <f t="shared" si="2"/>
        <v>0</v>
      </c>
    </row>
    <row r="29" spans="1:7" s="100" customFormat="1" ht="21" customHeight="1" x14ac:dyDescent="0.15">
      <c r="A29" s="127" t="s">
        <v>147</v>
      </c>
      <c r="B29" s="128" t="s">
        <v>172</v>
      </c>
      <c r="C29" s="9">
        <v>0</v>
      </c>
      <c r="D29" s="9">
        <f>'예산내역(세출)'!E170</f>
        <v>0</v>
      </c>
      <c r="E29" s="136">
        <f t="shared" si="2"/>
        <v>0</v>
      </c>
    </row>
    <row r="30" spans="1:7" s="100" customFormat="1" ht="21" customHeight="1" x14ac:dyDescent="0.15">
      <c r="A30" s="127" t="s">
        <v>148</v>
      </c>
      <c r="B30" s="128" t="s">
        <v>173</v>
      </c>
      <c r="C30" s="9">
        <v>5332470</v>
      </c>
      <c r="D30" s="9">
        <f>'예산내역(세출)'!E174</f>
        <v>9000000</v>
      </c>
      <c r="E30" s="136">
        <f t="shared" si="2"/>
        <v>3667530</v>
      </c>
    </row>
    <row r="31" spans="1:7" s="100" customFormat="1" ht="21" customHeight="1" x14ac:dyDescent="0.15">
      <c r="A31" s="131" t="s">
        <v>149</v>
      </c>
      <c r="B31" s="132" t="s">
        <v>174</v>
      </c>
      <c r="C31" s="9">
        <v>211756972</v>
      </c>
      <c r="D31" s="9">
        <f>'예산내역(세출)'!E179</f>
        <v>215734996</v>
      </c>
      <c r="E31" s="136">
        <f t="shared" si="2"/>
        <v>3978024</v>
      </c>
    </row>
    <row r="32" spans="1:7" s="100" customFormat="1" ht="21" customHeight="1" x14ac:dyDescent="0.15">
      <c r="A32" s="131" t="s">
        <v>281</v>
      </c>
      <c r="B32" s="196" t="s">
        <v>279</v>
      </c>
      <c r="C32" s="9">
        <v>0</v>
      </c>
      <c r="D32" s="9">
        <v>0</v>
      </c>
      <c r="E32" s="136">
        <f t="shared" si="2"/>
        <v>0</v>
      </c>
    </row>
    <row r="33" spans="1:5" s="100" customFormat="1" ht="21" customHeight="1" x14ac:dyDescent="0.15">
      <c r="A33" s="194" t="s">
        <v>282</v>
      </c>
      <c r="B33" s="195" t="s">
        <v>283</v>
      </c>
      <c r="C33" s="86">
        <v>0</v>
      </c>
      <c r="D33" s="86">
        <v>0</v>
      </c>
      <c r="E33" s="139">
        <f t="shared" si="2"/>
        <v>0</v>
      </c>
    </row>
    <row r="34" spans="1:5" s="100" customFormat="1" ht="21.95" customHeight="1" x14ac:dyDescent="0.15">
      <c r="A34" s="103"/>
      <c r="B34" s="103"/>
      <c r="C34" s="104"/>
      <c r="D34" s="105"/>
      <c r="E34" s="106"/>
    </row>
    <row r="35" spans="1:5" s="100" customFormat="1" ht="12" x14ac:dyDescent="0.15">
      <c r="B35" s="107"/>
      <c r="C35" s="107"/>
      <c r="D35" s="107"/>
    </row>
    <row r="36" spans="1:5" s="100" customFormat="1" ht="24.75" customHeight="1" x14ac:dyDescent="0.15">
      <c r="B36" s="108"/>
      <c r="C36" s="108"/>
      <c r="D36" s="109"/>
    </row>
  </sheetData>
  <mergeCells count="7">
    <mergeCell ref="A1:E1"/>
    <mergeCell ref="A3:E3"/>
    <mergeCell ref="A18:E18"/>
    <mergeCell ref="A21:A23"/>
    <mergeCell ref="A25:A26"/>
    <mergeCell ref="A5:B5"/>
    <mergeCell ref="A20:B20"/>
  </mergeCells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firstPageNumber="191" orientation="portrait" useFirstPageNumber="1" r:id="rId1"/>
  <headerFooter alignWithMargins="0">
    <oddFooter>&amp;C&amp;P&amp;R무량수전(2019. 11. 25)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5"/>
  <sheetViews>
    <sheetView view="pageBreakPreview" zoomScaleNormal="100" zoomScaleSheetLayoutView="100" workbookViewId="0">
      <pane ySplit="5" topLeftCell="A39" activePane="bottomLeft" state="frozen"/>
      <selection pane="bottomLeft" activeCell="H40" sqref="H40"/>
    </sheetView>
  </sheetViews>
  <sheetFormatPr defaultColWidth="8.88671875" defaultRowHeight="13.5" x14ac:dyDescent="0.15"/>
  <cols>
    <col min="1" max="1" width="3.21875" style="1" customWidth="1"/>
    <col min="2" max="2" width="3.5546875" style="1" customWidth="1"/>
    <col min="3" max="3" width="16.77734375" style="92" customWidth="1"/>
    <col min="4" max="5" width="11.88671875" style="1" customWidth="1"/>
    <col min="6" max="6" width="12.6640625" style="1" customWidth="1"/>
    <col min="7" max="7" width="8.77734375" style="159" customWidth="1"/>
    <col min="8" max="8" width="20.10937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93" customWidth="1"/>
    <col min="13" max="13" width="1.88671875" style="1" customWidth="1"/>
    <col min="14" max="14" width="3.6640625" style="93" bestFit="1" customWidth="1"/>
    <col min="15" max="15" width="4" style="93" customWidth="1"/>
    <col min="16" max="16" width="2.109375" style="93" customWidth="1"/>
    <col min="17" max="17" width="2.21875" style="93" customWidth="1"/>
    <col min="18" max="18" width="3.5546875" style="93" customWidth="1"/>
    <col min="19" max="19" width="1.44140625" style="1" customWidth="1"/>
    <col min="20" max="20" width="12.88671875" style="1" bestFit="1" customWidth="1"/>
    <col min="21" max="21" width="8.88671875" style="1"/>
    <col min="22" max="22" width="9.5546875" style="1" bestFit="1" customWidth="1"/>
    <col min="23" max="16384" width="8.88671875" style="1"/>
  </cols>
  <sheetData>
    <row r="1" spans="1:20" ht="46.5" customHeight="1" x14ac:dyDescent="0.15">
      <c r="A1" s="376" t="s">
        <v>289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</row>
    <row r="2" spans="1:20" s="2" customFormat="1" ht="24" customHeight="1" x14ac:dyDescent="0.15">
      <c r="A2" s="61" t="s">
        <v>14</v>
      </c>
      <c r="C2" s="3"/>
      <c r="D2" s="4"/>
      <c r="E2" s="5"/>
      <c r="F2" s="4"/>
      <c r="G2" s="150"/>
      <c r="I2" s="5"/>
      <c r="L2" s="6"/>
      <c r="N2" s="6"/>
      <c r="O2" s="6"/>
      <c r="P2" s="6"/>
      <c r="Q2" s="6"/>
      <c r="R2" s="6"/>
      <c r="T2" s="4" t="s">
        <v>15</v>
      </c>
    </row>
    <row r="3" spans="1:20" s="2" customFormat="1" ht="20.100000000000001" customHeight="1" x14ac:dyDescent="0.15">
      <c r="A3" s="390" t="s">
        <v>0</v>
      </c>
      <c r="B3" s="383" t="s">
        <v>1</v>
      </c>
      <c r="C3" s="392" t="s">
        <v>2</v>
      </c>
      <c r="D3" s="380" t="s">
        <v>366</v>
      </c>
      <c r="E3" s="380" t="s">
        <v>367</v>
      </c>
      <c r="F3" s="388" t="s">
        <v>232</v>
      </c>
      <c r="G3" s="389"/>
      <c r="H3" s="382" t="s">
        <v>3</v>
      </c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4"/>
    </row>
    <row r="4" spans="1:20" s="2" customFormat="1" ht="20.100000000000001" customHeight="1" x14ac:dyDescent="0.15">
      <c r="A4" s="391"/>
      <c r="B4" s="386"/>
      <c r="C4" s="393"/>
      <c r="D4" s="381"/>
      <c r="E4" s="381"/>
      <c r="F4" s="144" t="s">
        <v>241</v>
      </c>
      <c r="G4" s="151" t="s">
        <v>242</v>
      </c>
      <c r="H4" s="385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7"/>
    </row>
    <row r="5" spans="1:20" s="2" customFormat="1" ht="20.100000000000001" customHeight="1" x14ac:dyDescent="0.15">
      <c r="A5" s="377" t="s">
        <v>184</v>
      </c>
      <c r="B5" s="378"/>
      <c r="C5" s="379"/>
      <c r="D5" s="161">
        <f>D6+D25+D28+D31+D47+D51+D77+D81+D86+D103</f>
        <v>4065675000</v>
      </c>
      <c r="E5" s="161">
        <f>E6+E25+E28+E31+E47+E51+E77+E81+E86+E103</f>
        <v>4303200000</v>
      </c>
      <c r="F5" s="162">
        <f>E5-D5</f>
        <v>237525000</v>
      </c>
      <c r="G5" s="152">
        <f>E5/D5*100</f>
        <v>105.84220332417127</v>
      </c>
      <c r="H5" s="202"/>
      <c r="I5" s="163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164"/>
    </row>
    <row r="6" spans="1:20" s="2" customFormat="1" ht="20.100000000000001" customHeight="1" x14ac:dyDescent="0.15">
      <c r="A6" s="373" t="s">
        <v>185</v>
      </c>
      <c r="B6" s="370"/>
      <c r="C6" s="370"/>
      <c r="D6" s="8">
        <f>D7</f>
        <v>717589890</v>
      </c>
      <c r="E6" s="9">
        <f>E7</f>
        <v>719463580</v>
      </c>
      <c r="F6" s="70">
        <f>E6-D6</f>
        <v>1873690</v>
      </c>
      <c r="G6" s="156">
        <f>E6/D6*100</f>
        <v>100.26110875112803</v>
      </c>
      <c r="H6" s="12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0" s="2" customFormat="1" ht="20.100000000000001" customHeight="1" x14ac:dyDescent="0.15">
      <c r="A7" s="15"/>
      <c r="B7" s="370" t="s">
        <v>365</v>
      </c>
      <c r="C7" s="370"/>
      <c r="D7" s="8">
        <f>D8+D23</f>
        <v>717589890</v>
      </c>
      <c r="E7" s="9">
        <f>E8+E23</f>
        <v>719463580</v>
      </c>
      <c r="F7" s="70">
        <f>E7-D7</f>
        <v>1873690</v>
      </c>
      <c r="G7" s="156">
        <f>E7/D7*100</f>
        <v>100.26110875112803</v>
      </c>
      <c r="H7" s="12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0" s="2" customFormat="1" ht="20.100000000000001" customHeight="1" x14ac:dyDescent="0.15">
      <c r="A8" s="16"/>
      <c r="B8" s="204"/>
      <c r="C8" s="200" t="s">
        <v>256</v>
      </c>
      <c r="D8" s="8">
        <v>404371710</v>
      </c>
      <c r="E8" s="9">
        <f>T9</f>
        <v>403656820</v>
      </c>
      <c r="F8" s="8">
        <f>E8-D8</f>
        <v>-714890</v>
      </c>
      <c r="G8" s="156">
        <f>E8/D8*100</f>
        <v>99.82320968991624</v>
      </c>
      <c r="H8" s="160"/>
      <c r="I8" s="11"/>
      <c r="J8" s="12"/>
      <c r="K8" s="12"/>
      <c r="L8" s="13"/>
      <c r="M8" s="12"/>
      <c r="N8" s="13"/>
      <c r="O8" s="13"/>
      <c r="P8" s="13"/>
      <c r="Q8" s="13"/>
      <c r="R8" s="13"/>
      <c r="S8" s="42"/>
      <c r="T8" s="112"/>
    </row>
    <row r="9" spans="1:20" s="2" customFormat="1" ht="20.100000000000001" customHeight="1" x14ac:dyDescent="0.15">
      <c r="A9" s="16"/>
      <c r="B9" s="204"/>
      <c r="C9" s="204"/>
      <c r="D9" s="24"/>
      <c r="E9" s="25"/>
      <c r="F9" s="24"/>
      <c r="G9" s="155"/>
      <c r="H9" s="27" t="s">
        <v>364</v>
      </c>
      <c r="I9" s="5"/>
      <c r="L9" s="6"/>
      <c r="N9" s="6"/>
      <c r="O9" s="6"/>
      <c r="P9" s="6"/>
      <c r="Q9" s="6"/>
      <c r="R9" s="6"/>
      <c r="S9" s="208"/>
      <c r="T9" s="32">
        <f>SUM(T10:T22)</f>
        <v>403656820</v>
      </c>
    </row>
    <row r="10" spans="1:20" s="2" customFormat="1" ht="20.100000000000001" customHeight="1" x14ac:dyDescent="0.15">
      <c r="A10" s="16"/>
      <c r="B10" s="204"/>
      <c r="C10" s="204"/>
      <c r="D10" s="24"/>
      <c r="E10" s="25"/>
      <c r="F10" s="24"/>
      <c r="G10" s="155"/>
      <c r="H10" s="27" t="s">
        <v>191</v>
      </c>
      <c r="I10" s="5">
        <f>SUM(T11:T22)</f>
        <v>409803880</v>
      </c>
      <c r="J10" s="2" t="s">
        <v>4</v>
      </c>
      <c r="K10" s="2" t="s">
        <v>5</v>
      </c>
      <c r="L10" s="227">
        <v>-1.4999999999999999E-2</v>
      </c>
      <c r="N10" s="6"/>
      <c r="O10" s="6"/>
      <c r="P10" s="6"/>
      <c r="Q10" s="6"/>
      <c r="R10" s="6"/>
      <c r="S10" s="208" t="s">
        <v>8</v>
      </c>
      <c r="T10" s="32">
        <f>ROUND(I10*L10,-1)</f>
        <v>-6147060</v>
      </c>
    </row>
    <row r="11" spans="1:20" s="2" customFormat="1" ht="20.100000000000001" customHeight="1" x14ac:dyDescent="0.15">
      <c r="A11" s="16"/>
      <c r="B11" s="204"/>
      <c r="C11" s="204"/>
      <c r="D11" s="24"/>
      <c r="E11" s="25"/>
      <c r="F11" s="24"/>
      <c r="G11" s="155"/>
      <c r="H11" s="27" t="s">
        <v>186</v>
      </c>
      <c r="I11" s="5">
        <v>70990</v>
      </c>
      <c r="J11" s="2" t="s">
        <v>4</v>
      </c>
      <c r="K11" s="2" t="s">
        <v>5</v>
      </c>
      <c r="L11" s="228">
        <v>0.2</v>
      </c>
      <c r="M11" s="2" t="s">
        <v>5</v>
      </c>
      <c r="N11" s="6">
        <v>365</v>
      </c>
      <c r="O11" s="6" t="s">
        <v>6</v>
      </c>
      <c r="P11" s="6" t="s">
        <v>5</v>
      </c>
      <c r="Q11" s="6">
        <v>3</v>
      </c>
      <c r="R11" s="6" t="s">
        <v>7</v>
      </c>
      <c r="S11" s="208" t="s">
        <v>8</v>
      </c>
      <c r="T11" s="32">
        <f>ROUNDDOWN(I11*L11*N11*Q11,-1)</f>
        <v>15546810</v>
      </c>
    </row>
    <row r="12" spans="1:20" s="2" customFormat="1" ht="20.100000000000001" customHeight="1" x14ac:dyDescent="0.15">
      <c r="A12" s="16"/>
      <c r="B12" s="204"/>
      <c r="C12" s="204"/>
      <c r="D12" s="24"/>
      <c r="E12" s="25"/>
      <c r="F12" s="24"/>
      <c r="G12" s="155"/>
      <c r="H12" s="27" t="s">
        <v>187</v>
      </c>
      <c r="I12" s="5">
        <v>65870</v>
      </c>
      <c r="J12" s="2" t="s">
        <v>4</v>
      </c>
      <c r="K12" s="2" t="s">
        <v>5</v>
      </c>
      <c r="L12" s="228">
        <v>0.2</v>
      </c>
      <c r="M12" s="2" t="s">
        <v>5</v>
      </c>
      <c r="N12" s="6">
        <v>365</v>
      </c>
      <c r="O12" s="6" t="s">
        <v>6</v>
      </c>
      <c r="P12" s="6" t="s">
        <v>5</v>
      </c>
      <c r="Q12" s="6">
        <v>17</v>
      </c>
      <c r="R12" s="6" t="s">
        <v>7</v>
      </c>
      <c r="S12" s="208" t="s">
        <v>8</v>
      </c>
      <c r="T12" s="32">
        <f>ROUND(I12*L12*N12*Q12,-1)</f>
        <v>81744670</v>
      </c>
    </row>
    <row r="13" spans="1:20" s="2" customFormat="1" ht="20.100000000000001" customHeight="1" x14ac:dyDescent="0.15">
      <c r="A13" s="16"/>
      <c r="B13" s="204"/>
      <c r="C13" s="204"/>
      <c r="D13" s="24"/>
      <c r="E13" s="25"/>
      <c r="F13" s="24"/>
      <c r="G13" s="155"/>
      <c r="H13" s="27" t="s">
        <v>188</v>
      </c>
      <c r="I13" s="5">
        <v>60740</v>
      </c>
      <c r="J13" s="2" t="s">
        <v>4</v>
      </c>
      <c r="K13" s="2" t="s">
        <v>5</v>
      </c>
      <c r="L13" s="228">
        <v>0.2</v>
      </c>
      <c r="M13" s="2" t="s">
        <v>5</v>
      </c>
      <c r="N13" s="6">
        <v>365</v>
      </c>
      <c r="O13" s="6" t="s">
        <v>6</v>
      </c>
      <c r="P13" s="6" t="s">
        <v>5</v>
      </c>
      <c r="Q13" s="6">
        <v>21</v>
      </c>
      <c r="R13" s="6" t="s">
        <v>7</v>
      </c>
      <c r="S13" s="208" t="s">
        <v>8</v>
      </c>
      <c r="T13" s="32">
        <f>ROUND(I13*L13*N13*Q13,-1)</f>
        <v>93114420</v>
      </c>
    </row>
    <row r="14" spans="1:20" s="2" customFormat="1" ht="20.100000000000001" customHeight="1" x14ac:dyDescent="0.15">
      <c r="A14" s="16"/>
      <c r="B14" s="204"/>
      <c r="C14" s="204"/>
      <c r="D14" s="24"/>
      <c r="E14" s="25"/>
      <c r="F14" s="24"/>
      <c r="G14" s="155"/>
      <c r="H14" s="27" t="s">
        <v>189</v>
      </c>
      <c r="I14" s="5">
        <v>60740</v>
      </c>
      <c r="J14" s="2" t="s">
        <v>4</v>
      </c>
      <c r="K14" s="2" t="s">
        <v>5</v>
      </c>
      <c r="L14" s="228">
        <v>0.2</v>
      </c>
      <c r="M14" s="2" t="s">
        <v>5</v>
      </c>
      <c r="N14" s="6">
        <v>365</v>
      </c>
      <c r="O14" s="6" t="s">
        <v>6</v>
      </c>
      <c r="P14" s="6" t="s">
        <v>5</v>
      </c>
      <c r="Q14" s="6">
        <v>20</v>
      </c>
      <c r="R14" s="6" t="s">
        <v>7</v>
      </c>
      <c r="S14" s="208" t="s">
        <v>8</v>
      </c>
      <c r="T14" s="32">
        <f>ROUND(I14*L14*N14*Q14,-1)</f>
        <v>88680400</v>
      </c>
    </row>
    <row r="15" spans="1:20" s="2" customFormat="1" ht="20.100000000000001" customHeight="1" x14ac:dyDescent="0.15">
      <c r="A15" s="16"/>
      <c r="B15" s="204"/>
      <c r="C15" s="204"/>
      <c r="D15" s="24"/>
      <c r="E15" s="25"/>
      <c r="F15" s="24"/>
      <c r="G15" s="155"/>
      <c r="H15" s="27" t="s">
        <v>186</v>
      </c>
      <c r="I15" s="5">
        <v>70990</v>
      </c>
      <c r="J15" s="2" t="s">
        <v>4</v>
      </c>
      <c r="K15" s="2" t="s">
        <v>5</v>
      </c>
      <c r="L15" s="228">
        <v>0.12</v>
      </c>
      <c r="M15" s="2" t="s">
        <v>5</v>
      </c>
      <c r="N15" s="6">
        <v>365</v>
      </c>
      <c r="O15" s="6" t="s">
        <v>6</v>
      </c>
      <c r="P15" s="6" t="s">
        <v>5</v>
      </c>
      <c r="Q15" s="6">
        <v>2</v>
      </c>
      <c r="R15" s="6" t="s">
        <v>7</v>
      </c>
      <c r="S15" s="208" t="s">
        <v>8</v>
      </c>
      <c r="T15" s="32">
        <f>ROUNDDOWN(I15*L15*N15*Q15,-1)</f>
        <v>6218720</v>
      </c>
    </row>
    <row r="16" spans="1:20" s="2" customFormat="1" ht="20.100000000000001" customHeight="1" x14ac:dyDescent="0.15">
      <c r="A16" s="16"/>
      <c r="B16" s="204"/>
      <c r="C16" s="204"/>
      <c r="D16" s="24"/>
      <c r="E16" s="25"/>
      <c r="F16" s="24"/>
      <c r="G16" s="155"/>
      <c r="H16" s="27" t="s">
        <v>187</v>
      </c>
      <c r="I16" s="5">
        <v>65870</v>
      </c>
      <c r="J16" s="2" t="s">
        <v>4</v>
      </c>
      <c r="K16" s="2" t="s">
        <v>5</v>
      </c>
      <c r="L16" s="228">
        <v>0.12</v>
      </c>
      <c r="M16" s="2" t="s">
        <v>5</v>
      </c>
      <c r="N16" s="6">
        <v>365</v>
      </c>
      <c r="O16" s="6" t="s">
        <v>6</v>
      </c>
      <c r="P16" s="6" t="s">
        <v>5</v>
      </c>
      <c r="Q16" s="6">
        <v>6</v>
      </c>
      <c r="R16" s="6" t="s">
        <v>7</v>
      </c>
      <c r="S16" s="208" t="s">
        <v>8</v>
      </c>
      <c r="T16" s="32">
        <f>ROUND(I16*L16*N16*Q16,-1)</f>
        <v>17310640</v>
      </c>
    </row>
    <row r="17" spans="1:20" s="2" customFormat="1" ht="20.100000000000001" customHeight="1" x14ac:dyDescent="0.15">
      <c r="A17" s="16"/>
      <c r="B17" s="204"/>
      <c r="C17" s="204"/>
      <c r="D17" s="24"/>
      <c r="E17" s="25"/>
      <c r="F17" s="24"/>
      <c r="G17" s="155"/>
      <c r="H17" s="27" t="s">
        <v>188</v>
      </c>
      <c r="I17" s="5">
        <v>60740</v>
      </c>
      <c r="J17" s="2" t="s">
        <v>4</v>
      </c>
      <c r="K17" s="2" t="s">
        <v>5</v>
      </c>
      <c r="L17" s="228">
        <v>0.12</v>
      </c>
      <c r="M17" s="2" t="s">
        <v>5</v>
      </c>
      <c r="N17" s="6">
        <v>365</v>
      </c>
      <c r="O17" s="6" t="s">
        <v>6</v>
      </c>
      <c r="P17" s="6" t="s">
        <v>5</v>
      </c>
      <c r="Q17" s="6">
        <v>6</v>
      </c>
      <c r="R17" s="6" t="s">
        <v>7</v>
      </c>
      <c r="S17" s="208" t="s">
        <v>8</v>
      </c>
      <c r="T17" s="32">
        <f>ROUND(I17*L17*N17*Q17,-1)</f>
        <v>15962470</v>
      </c>
    </row>
    <row r="18" spans="1:20" s="2" customFormat="1" ht="20.100000000000001" customHeight="1" x14ac:dyDescent="0.15">
      <c r="A18" s="16"/>
      <c r="B18" s="204"/>
      <c r="C18" s="204"/>
      <c r="D18" s="24"/>
      <c r="E18" s="25"/>
      <c r="F18" s="24"/>
      <c r="G18" s="155"/>
      <c r="H18" s="27" t="s">
        <v>189</v>
      </c>
      <c r="I18" s="5">
        <v>60740</v>
      </c>
      <c r="J18" s="2" t="s">
        <v>4</v>
      </c>
      <c r="K18" s="2" t="s">
        <v>5</v>
      </c>
      <c r="L18" s="228">
        <v>0.12</v>
      </c>
      <c r="M18" s="2" t="s">
        <v>5</v>
      </c>
      <c r="N18" s="6">
        <v>365</v>
      </c>
      <c r="O18" s="6" t="s">
        <v>6</v>
      </c>
      <c r="P18" s="6" t="s">
        <v>5</v>
      </c>
      <c r="Q18" s="6">
        <v>6</v>
      </c>
      <c r="R18" s="6" t="s">
        <v>7</v>
      </c>
      <c r="S18" s="208" t="s">
        <v>8</v>
      </c>
      <c r="T18" s="32">
        <f>ROUND(I18*L18*N18*Q18,-1)</f>
        <v>15962470</v>
      </c>
    </row>
    <row r="19" spans="1:20" s="2" customFormat="1" ht="20.100000000000001" customHeight="1" x14ac:dyDescent="0.15">
      <c r="A19" s="16"/>
      <c r="B19" s="204"/>
      <c r="C19" s="204"/>
      <c r="D19" s="24"/>
      <c r="E19" s="25"/>
      <c r="F19" s="24"/>
      <c r="G19" s="155"/>
      <c r="H19" s="27" t="s">
        <v>186</v>
      </c>
      <c r="I19" s="5">
        <v>70990</v>
      </c>
      <c r="J19" s="2" t="s">
        <v>4</v>
      </c>
      <c r="K19" s="2" t="s">
        <v>5</v>
      </c>
      <c r="L19" s="228">
        <v>0.08</v>
      </c>
      <c r="M19" s="2" t="s">
        <v>5</v>
      </c>
      <c r="N19" s="6">
        <v>365</v>
      </c>
      <c r="O19" s="6" t="s">
        <v>6</v>
      </c>
      <c r="P19" s="6" t="s">
        <v>5</v>
      </c>
      <c r="Q19" s="6">
        <v>4</v>
      </c>
      <c r="R19" s="6" t="s">
        <v>7</v>
      </c>
      <c r="S19" s="208" t="s">
        <v>8</v>
      </c>
      <c r="T19" s="32">
        <f>ROUND(I19*L19*N19*Q19,-1)</f>
        <v>8291630</v>
      </c>
    </row>
    <row r="20" spans="1:20" s="2" customFormat="1" ht="20.100000000000001" customHeight="1" x14ac:dyDescent="0.15">
      <c r="A20" s="16"/>
      <c r="B20" s="204"/>
      <c r="C20" s="204"/>
      <c r="D20" s="24"/>
      <c r="E20" s="25"/>
      <c r="F20" s="24"/>
      <c r="G20" s="155"/>
      <c r="H20" s="27" t="s">
        <v>187</v>
      </c>
      <c r="I20" s="5">
        <v>65870</v>
      </c>
      <c r="J20" s="2" t="s">
        <v>4</v>
      </c>
      <c r="K20" s="2" t="s">
        <v>5</v>
      </c>
      <c r="L20" s="228">
        <v>0.08</v>
      </c>
      <c r="M20" s="2" t="s">
        <v>5</v>
      </c>
      <c r="N20" s="6">
        <v>365</v>
      </c>
      <c r="O20" s="6" t="s">
        <v>6</v>
      </c>
      <c r="P20" s="6" t="s">
        <v>5</v>
      </c>
      <c r="Q20" s="6">
        <v>9</v>
      </c>
      <c r="R20" s="6" t="s">
        <v>7</v>
      </c>
      <c r="S20" s="208" t="s">
        <v>8</v>
      </c>
      <c r="T20" s="32">
        <f>ROUNDDOWN(I20*L20*N20*Q20,-1)</f>
        <v>17310630</v>
      </c>
    </row>
    <row r="21" spans="1:20" s="2" customFormat="1" ht="20.100000000000001" customHeight="1" x14ac:dyDescent="0.15">
      <c r="A21" s="16"/>
      <c r="B21" s="204"/>
      <c r="C21" s="204"/>
      <c r="D21" s="24"/>
      <c r="E21" s="25"/>
      <c r="F21" s="24"/>
      <c r="G21" s="155"/>
      <c r="H21" s="27" t="s">
        <v>188</v>
      </c>
      <c r="I21" s="5">
        <v>60740</v>
      </c>
      <c r="J21" s="2" t="s">
        <v>4</v>
      </c>
      <c r="K21" s="2" t="s">
        <v>5</v>
      </c>
      <c r="L21" s="228">
        <v>0.08</v>
      </c>
      <c r="M21" s="2" t="s">
        <v>5</v>
      </c>
      <c r="N21" s="6">
        <v>365</v>
      </c>
      <c r="O21" s="6" t="s">
        <v>6</v>
      </c>
      <c r="P21" s="6" t="s">
        <v>5</v>
      </c>
      <c r="Q21" s="6">
        <v>20</v>
      </c>
      <c r="R21" s="6" t="s">
        <v>7</v>
      </c>
      <c r="S21" s="208" t="s">
        <v>8</v>
      </c>
      <c r="T21" s="32">
        <f>ROUNDDOWN(I21*L21*N21*Q21,-1)</f>
        <v>35472160</v>
      </c>
    </row>
    <row r="22" spans="1:20" s="2" customFormat="1" ht="20.100000000000001" customHeight="1" x14ac:dyDescent="0.15">
      <c r="A22" s="16"/>
      <c r="B22" s="204"/>
      <c r="C22" s="204"/>
      <c r="D22" s="24"/>
      <c r="E22" s="25"/>
      <c r="F22" s="24"/>
      <c r="G22" s="155"/>
      <c r="H22" s="27" t="s">
        <v>189</v>
      </c>
      <c r="I22" s="5">
        <v>60740</v>
      </c>
      <c r="J22" s="2" t="s">
        <v>4</v>
      </c>
      <c r="K22" s="2" t="s">
        <v>5</v>
      </c>
      <c r="L22" s="228">
        <v>0.08</v>
      </c>
      <c r="M22" s="2" t="s">
        <v>5</v>
      </c>
      <c r="N22" s="6">
        <v>365</v>
      </c>
      <c r="O22" s="6" t="s">
        <v>6</v>
      </c>
      <c r="P22" s="6" t="s">
        <v>5</v>
      </c>
      <c r="Q22" s="6">
        <v>8</v>
      </c>
      <c r="R22" s="6" t="s">
        <v>7</v>
      </c>
      <c r="S22" s="208" t="s">
        <v>8</v>
      </c>
      <c r="T22" s="32">
        <f>ROUNDDOWN(I22*L22*N22*Q22,-1)</f>
        <v>14188860</v>
      </c>
    </row>
    <row r="23" spans="1:20" s="2" customFormat="1" ht="20.100000000000001" customHeight="1" x14ac:dyDescent="0.15">
      <c r="A23" s="16"/>
      <c r="B23" s="204"/>
      <c r="C23" s="205" t="s">
        <v>257</v>
      </c>
      <c r="D23" s="17">
        <v>313218180</v>
      </c>
      <c r="E23" s="18">
        <f>T23+T24</f>
        <v>315806760</v>
      </c>
      <c r="F23" s="17">
        <f>E23-D23</f>
        <v>2588580</v>
      </c>
      <c r="G23" s="154">
        <f>F23/T23*100</f>
        <v>0.80737704918032782</v>
      </c>
      <c r="H23" s="45" t="s">
        <v>363</v>
      </c>
      <c r="I23" s="19">
        <v>7200</v>
      </c>
      <c r="J23" s="20" t="s">
        <v>4</v>
      </c>
      <c r="K23" s="20" t="s">
        <v>5</v>
      </c>
      <c r="L23" s="207">
        <v>122</v>
      </c>
      <c r="M23" s="20" t="s">
        <v>7</v>
      </c>
      <c r="N23" s="21" t="s">
        <v>5</v>
      </c>
      <c r="O23" s="21">
        <v>365</v>
      </c>
      <c r="P23" s="21" t="s">
        <v>6</v>
      </c>
      <c r="Q23" s="21"/>
      <c r="R23" s="21"/>
      <c r="S23" s="22" t="s">
        <v>8</v>
      </c>
      <c r="T23" s="37">
        <f>I23*L23*O23</f>
        <v>320616000</v>
      </c>
    </row>
    <row r="24" spans="1:20" s="2" customFormat="1" ht="20.100000000000001" customHeight="1" x14ac:dyDescent="0.15">
      <c r="A24" s="16"/>
      <c r="B24" s="204"/>
      <c r="C24" s="201"/>
      <c r="D24" s="7"/>
      <c r="E24" s="71"/>
      <c r="F24" s="231"/>
      <c r="G24" s="153"/>
      <c r="H24" s="170" t="s">
        <v>362</v>
      </c>
      <c r="I24" s="73">
        <f>T23</f>
        <v>320616000</v>
      </c>
      <c r="J24" s="72" t="s">
        <v>361</v>
      </c>
      <c r="K24" s="2" t="s">
        <v>5</v>
      </c>
      <c r="L24" s="227">
        <v>-1.4999999999999999E-2</v>
      </c>
      <c r="M24" s="72" t="s">
        <v>220</v>
      </c>
      <c r="N24" s="143"/>
      <c r="O24" s="143"/>
      <c r="P24" s="143"/>
      <c r="Q24" s="143"/>
      <c r="R24" s="143"/>
      <c r="S24" s="75" t="s">
        <v>8</v>
      </c>
      <c r="T24" s="74">
        <f>I24*L24</f>
        <v>-4809240</v>
      </c>
    </row>
    <row r="25" spans="1:20" s="2" customFormat="1" ht="20.100000000000001" customHeight="1" x14ac:dyDescent="0.15">
      <c r="A25" s="373" t="s">
        <v>192</v>
      </c>
      <c r="B25" s="370"/>
      <c r="C25" s="370"/>
      <c r="D25" s="8">
        <v>0</v>
      </c>
      <c r="E25" s="9">
        <f>E26</f>
        <v>0</v>
      </c>
      <c r="F25" s="145">
        <f t="shared" ref="F25:F33" si="0">E25-D25</f>
        <v>0</v>
      </c>
      <c r="G25" s="156">
        <v>0</v>
      </c>
      <c r="H25" s="12"/>
      <c r="I25" s="11"/>
      <c r="J25" s="12"/>
      <c r="K25" s="12"/>
      <c r="L25" s="13"/>
      <c r="M25" s="12"/>
      <c r="N25" s="13"/>
      <c r="O25" s="13"/>
      <c r="P25" s="13"/>
      <c r="Q25" s="13"/>
      <c r="R25" s="13"/>
      <c r="S25" s="12"/>
      <c r="T25" s="14"/>
    </row>
    <row r="26" spans="1:20" s="2" customFormat="1" ht="20.100000000000001" customHeight="1" x14ac:dyDescent="0.15">
      <c r="A26" s="15"/>
      <c r="B26" s="370" t="s">
        <v>193</v>
      </c>
      <c r="C26" s="370"/>
      <c r="D26" s="8">
        <v>0</v>
      </c>
      <c r="E26" s="9">
        <f>E27</f>
        <v>0</v>
      </c>
      <c r="F26" s="146">
        <f t="shared" si="0"/>
        <v>0</v>
      </c>
      <c r="G26" s="156">
        <v>0</v>
      </c>
      <c r="H26" s="12"/>
      <c r="I26" s="11"/>
      <c r="J26" s="12"/>
      <c r="K26" s="12"/>
      <c r="L26" s="13"/>
      <c r="M26" s="12"/>
      <c r="N26" s="13"/>
      <c r="O26" s="13"/>
      <c r="P26" s="13"/>
      <c r="Q26" s="13"/>
      <c r="R26" s="13"/>
      <c r="S26" s="12"/>
      <c r="T26" s="14"/>
    </row>
    <row r="27" spans="1:20" s="2" customFormat="1" ht="20.100000000000001" customHeight="1" x14ac:dyDescent="0.15">
      <c r="A27" s="188"/>
      <c r="B27" s="189"/>
      <c r="C27" s="201" t="s">
        <v>194</v>
      </c>
      <c r="D27" s="7">
        <v>0</v>
      </c>
      <c r="E27" s="71">
        <f>T27+T31</f>
        <v>0</v>
      </c>
      <c r="F27" s="70">
        <f t="shared" si="0"/>
        <v>0</v>
      </c>
      <c r="G27" s="156">
        <v>0</v>
      </c>
      <c r="H27" s="72"/>
      <c r="I27" s="73"/>
      <c r="J27" s="72"/>
      <c r="K27" s="72"/>
      <c r="L27" s="143"/>
      <c r="M27" s="72"/>
      <c r="N27" s="143"/>
      <c r="O27" s="143"/>
      <c r="P27" s="143"/>
      <c r="Q27" s="143"/>
      <c r="R27" s="143"/>
      <c r="S27" s="75"/>
      <c r="T27" s="74"/>
    </row>
    <row r="28" spans="1:20" s="2" customFormat="1" ht="20.100000000000001" customHeight="1" x14ac:dyDescent="0.15">
      <c r="A28" s="371" t="s">
        <v>195</v>
      </c>
      <c r="B28" s="372"/>
      <c r="C28" s="372"/>
      <c r="D28" s="7">
        <v>0</v>
      </c>
      <c r="E28" s="71">
        <f>E29</f>
        <v>0</v>
      </c>
      <c r="F28" s="70">
        <f t="shared" si="0"/>
        <v>0</v>
      </c>
      <c r="G28" s="153">
        <v>0</v>
      </c>
      <c r="H28" s="72"/>
      <c r="I28" s="73"/>
      <c r="J28" s="72"/>
      <c r="K28" s="72"/>
      <c r="L28" s="143"/>
      <c r="M28" s="72"/>
      <c r="N28" s="143"/>
      <c r="O28" s="143"/>
      <c r="P28" s="143"/>
      <c r="Q28" s="143"/>
      <c r="R28" s="143"/>
      <c r="S28" s="72"/>
      <c r="T28" s="74"/>
    </row>
    <row r="29" spans="1:20" s="2" customFormat="1" ht="20.100000000000001" customHeight="1" x14ac:dyDescent="0.15">
      <c r="A29" s="15"/>
      <c r="B29" s="370" t="s">
        <v>196</v>
      </c>
      <c r="C29" s="370"/>
      <c r="D29" s="8">
        <v>0</v>
      </c>
      <c r="E29" s="9">
        <f>E30</f>
        <v>0</v>
      </c>
      <c r="F29" s="146">
        <f t="shared" si="0"/>
        <v>0</v>
      </c>
      <c r="G29" s="156">
        <v>0</v>
      </c>
      <c r="H29" s="12"/>
      <c r="I29" s="11"/>
      <c r="J29" s="12"/>
      <c r="K29" s="12"/>
      <c r="L29" s="13"/>
      <c r="M29" s="12"/>
      <c r="N29" s="13"/>
      <c r="O29" s="13"/>
      <c r="P29" s="13"/>
      <c r="Q29" s="13"/>
      <c r="R29" s="13"/>
      <c r="S29" s="12"/>
      <c r="T29" s="14"/>
    </row>
    <row r="30" spans="1:20" s="2" customFormat="1" ht="20.100000000000001" customHeight="1" x14ac:dyDescent="0.15">
      <c r="A30" s="16"/>
      <c r="B30" s="35"/>
      <c r="C30" s="204" t="s">
        <v>197</v>
      </c>
      <c r="D30" s="24">
        <v>0</v>
      </c>
      <c r="E30" s="25">
        <v>0</v>
      </c>
      <c r="F30" s="4">
        <f t="shared" si="0"/>
        <v>0</v>
      </c>
      <c r="G30" s="156">
        <v>0</v>
      </c>
      <c r="I30" s="5"/>
      <c r="L30" s="6"/>
      <c r="N30" s="6"/>
      <c r="O30" s="6"/>
      <c r="P30" s="6"/>
      <c r="Q30" s="6"/>
      <c r="R30" s="6"/>
      <c r="S30" s="208"/>
      <c r="T30" s="32"/>
    </row>
    <row r="31" spans="1:20" s="2" customFormat="1" ht="20.100000000000001" customHeight="1" x14ac:dyDescent="0.15">
      <c r="A31" s="373" t="s">
        <v>198</v>
      </c>
      <c r="B31" s="370"/>
      <c r="C31" s="370"/>
      <c r="D31" s="8">
        <f>D32</f>
        <v>70292830</v>
      </c>
      <c r="E31" s="9">
        <f>E32</f>
        <v>73647080</v>
      </c>
      <c r="F31" s="146">
        <f t="shared" si="0"/>
        <v>3354250</v>
      </c>
      <c r="G31" s="156">
        <f>E31/D31*100</f>
        <v>104.77182381190229</v>
      </c>
      <c r="H31" s="12"/>
      <c r="I31" s="11"/>
      <c r="J31" s="12"/>
      <c r="K31" s="12"/>
      <c r="L31" s="13"/>
      <c r="M31" s="12"/>
      <c r="N31" s="13"/>
      <c r="O31" s="13"/>
      <c r="P31" s="13"/>
      <c r="Q31" s="13"/>
      <c r="R31" s="13"/>
      <c r="S31" s="12"/>
      <c r="T31" s="14"/>
    </row>
    <row r="32" spans="1:20" s="2" customFormat="1" ht="20.100000000000001" customHeight="1" x14ac:dyDescent="0.15">
      <c r="A32" s="15"/>
      <c r="B32" s="370" t="s">
        <v>199</v>
      </c>
      <c r="C32" s="370"/>
      <c r="D32" s="8">
        <f>D33+D38+D45+D46</f>
        <v>70292830</v>
      </c>
      <c r="E32" s="9">
        <f>E33+E38+E45+E46</f>
        <v>73647080</v>
      </c>
      <c r="F32" s="146">
        <f t="shared" si="0"/>
        <v>3354250</v>
      </c>
      <c r="G32" s="156">
        <f>E32/D32*100</f>
        <v>104.77182381190229</v>
      </c>
      <c r="H32" s="12"/>
      <c r="I32" s="11"/>
      <c r="J32" s="12"/>
      <c r="K32" s="12"/>
      <c r="L32" s="13"/>
      <c r="M32" s="12"/>
      <c r="N32" s="13"/>
      <c r="O32" s="13"/>
      <c r="P32" s="13"/>
      <c r="Q32" s="13"/>
      <c r="R32" s="13"/>
      <c r="S32" s="12"/>
      <c r="T32" s="14"/>
    </row>
    <row r="33" spans="1:22" s="2" customFormat="1" ht="19.5" customHeight="1" x14ac:dyDescent="0.15">
      <c r="A33" s="16"/>
      <c r="B33" s="35"/>
      <c r="C33" s="205" t="s">
        <v>200</v>
      </c>
      <c r="D33" s="17">
        <v>62750730</v>
      </c>
      <c r="E33" s="18">
        <f>SUM(T33:T37)</f>
        <v>65708980</v>
      </c>
      <c r="F33" s="68">
        <f t="shared" si="0"/>
        <v>2958250</v>
      </c>
      <c r="G33" s="154">
        <f>E33/D33*100</f>
        <v>104.71428778597476</v>
      </c>
      <c r="H33" s="2" t="s">
        <v>360</v>
      </c>
      <c r="I33" s="5">
        <v>227530</v>
      </c>
      <c r="J33" s="2" t="s">
        <v>4</v>
      </c>
      <c r="K33" s="2" t="s">
        <v>5</v>
      </c>
      <c r="L33" s="6">
        <v>23</v>
      </c>
      <c r="M33" s="2" t="s">
        <v>7</v>
      </c>
      <c r="N33" s="6" t="s">
        <v>5</v>
      </c>
      <c r="O33" s="6">
        <v>12</v>
      </c>
      <c r="P33" s="6" t="s">
        <v>9</v>
      </c>
      <c r="Q33" s="6" t="s">
        <v>5</v>
      </c>
      <c r="R33" s="228">
        <v>0.9</v>
      </c>
      <c r="S33" s="208" t="s">
        <v>8</v>
      </c>
      <c r="T33" s="32">
        <f>ROUND(I33*L33*O33*R33,-1)</f>
        <v>56518450</v>
      </c>
      <c r="V33" s="5"/>
    </row>
    <row r="34" spans="1:22" s="2" customFormat="1" ht="20.100000000000001" customHeight="1" x14ac:dyDescent="0.15">
      <c r="A34" s="16"/>
      <c r="B34" s="35"/>
      <c r="C34" s="204"/>
      <c r="D34" s="24"/>
      <c r="E34" s="25"/>
      <c r="F34" s="4"/>
      <c r="G34" s="155"/>
      <c r="H34" s="2" t="s">
        <v>359</v>
      </c>
      <c r="I34" s="5">
        <v>25282</v>
      </c>
      <c r="J34" s="2" t="s">
        <v>4</v>
      </c>
      <c r="K34" s="2" t="s">
        <v>5</v>
      </c>
      <c r="L34" s="6">
        <v>23</v>
      </c>
      <c r="M34" s="2" t="s">
        <v>7</v>
      </c>
      <c r="N34" s="6" t="s">
        <v>5</v>
      </c>
      <c r="O34" s="6">
        <v>12</v>
      </c>
      <c r="P34" s="6" t="s">
        <v>9</v>
      </c>
      <c r="Q34" s="6" t="s">
        <v>5</v>
      </c>
      <c r="R34" s="228">
        <v>0.9</v>
      </c>
      <c r="S34" s="208" t="s">
        <v>8</v>
      </c>
      <c r="T34" s="32">
        <f>ROUND(I34*L34*O34*R34,-1)</f>
        <v>6280050</v>
      </c>
    </row>
    <row r="35" spans="1:22" s="2" customFormat="1" ht="20.100000000000001" customHeight="1" x14ac:dyDescent="0.15">
      <c r="A35" s="16"/>
      <c r="B35" s="35"/>
      <c r="C35" s="204"/>
      <c r="D35" s="24"/>
      <c r="E35" s="25"/>
      <c r="F35" s="4"/>
      <c r="G35" s="155"/>
      <c r="H35" s="2" t="s">
        <v>358</v>
      </c>
      <c r="I35" s="5">
        <v>36300</v>
      </c>
      <c r="J35" s="2" t="s">
        <v>4</v>
      </c>
      <c r="K35" s="2" t="s">
        <v>5</v>
      </c>
      <c r="L35" s="6">
        <v>23</v>
      </c>
      <c r="M35" s="2" t="s">
        <v>7</v>
      </c>
      <c r="N35" s="6" t="s">
        <v>5</v>
      </c>
      <c r="O35" s="6">
        <v>2</v>
      </c>
      <c r="P35" s="6" t="s">
        <v>10</v>
      </c>
      <c r="Q35" s="6" t="s">
        <v>5</v>
      </c>
      <c r="R35" s="228">
        <v>0.9</v>
      </c>
      <c r="S35" s="208" t="s">
        <v>8</v>
      </c>
      <c r="T35" s="32">
        <f>ROUND(I35*L35*O35*R35,-1)</f>
        <v>1502820</v>
      </c>
    </row>
    <row r="36" spans="1:22" s="2" customFormat="1" ht="20.100000000000001" customHeight="1" x14ac:dyDescent="0.15">
      <c r="A36" s="16"/>
      <c r="B36" s="35"/>
      <c r="C36" s="204"/>
      <c r="D36" s="24"/>
      <c r="E36" s="25"/>
      <c r="F36" s="4"/>
      <c r="G36" s="155"/>
      <c r="H36" s="2" t="s">
        <v>357</v>
      </c>
      <c r="I36" s="5">
        <v>35394</v>
      </c>
      <c r="J36" s="2" t="s">
        <v>4</v>
      </c>
      <c r="K36" s="2" t="s">
        <v>5</v>
      </c>
      <c r="L36" s="6">
        <v>23</v>
      </c>
      <c r="M36" s="2" t="s">
        <v>7</v>
      </c>
      <c r="N36" s="6" t="s">
        <v>5</v>
      </c>
      <c r="O36" s="6">
        <v>1</v>
      </c>
      <c r="P36" s="6" t="s">
        <v>10</v>
      </c>
      <c r="Q36" s="6" t="s">
        <v>5</v>
      </c>
      <c r="R36" s="228">
        <v>0.9</v>
      </c>
      <c r="S36" s="208" t="s">
        <v>8</v>
      </c>
      <c r="T36" s="32">
        <f>ROUND(I36*L36*O36*R36,-1)</f>
        <v>732660</v>
      </c>
      <c r="V36" s="5"/>
    </row>
    <row r="37" spans="1:22" s="2" customFormat="1" ht="20.100000000000001" customHeight="1" x14ac:dyDescent="0.15">
      <c r="A37" s="16"/>
      <c r="B37" s="35"/>
      <c r="C37" s="204"/>
      <c r="D37" s="24"/>
      <c r="E37" s="25"/>
      <c r="F37" s="4"/>
      <c r="G37" s="155"/>
      <c r="H37" s="2" t="s">
        <v>356</v>
      </c>
      <c r="I37" s="5">
        <v>750000</v>
      </c>
      <c r="J37" s="2" t="s">
        <v>4</v>
      </c>
      <c r="K37" s="2" t="s">
        <v>5</v>
      </c>
      <c r="L37" s="6">
        <v>1</v>
      </c>
      <c r="M37" s="2" t="s">
        <v>11</v>
      </c>
      <c r="N37" s="6" t="s">
        <v>5</v>
      </c>
      <c r="O37" s="228">
        <v>0.9</v>
      </c>
      <c r="P37" s="6"/>
      <c r="Q37" s="6"/>
      <c r="R37" s="6"/>
      <c r="S37" s="208" t="s">
        <v>8</v>
      </c>
      <c r="T37" s="32">
        <f>I37*L37*O37</f>
        <v>675000</v>
      </c>
    </row>
    <row r="38" spans="1:22" s="2" customFormat="1" ht="20.100000000000001" customHeight="1" x14ac:dyDescent="0.15">
      <c r="A38" s="16"/>
      <c r="B38" s="35"/>
      <c r="C38" s="205" t="s">
        <v>204</v>
      </c>
      <c r="D38" s="17">
        <v>7542100</v>
      </c>
      <c r="E38" s="18">
        <f>SUM(T38:T44)</f>
        <v>7938100</v>
      </c>
      <c r="F38" s="68">
        <f>E38-D38</f>
        <v>396000</v>
      </c>
      <c r="G38" s="154">
        <f>E38/D38*100</f>
        <v>105.25052704154017</v>
      </c>
      <c r="H38" s="20" t="s">
        <v>360</v>
      </c>
      <c r="I38" s="19">
        <v>227530</v>
      </c>
      <c r="J38" s="20" t="s">
        <v>4</v>
      </c>
      <c r="K38" s="20" t="s">
        <v>5</v>
      </c>
      <c r="L38" s="21">
        <v>23</v>
      </c>
      <c r="M38" s="20" t="s">
        <v>7</v>
      </c>
      <c r="N38" s="21" t="s">
        <v>5</v>
      </c>
      <c r="O38" s="21">
        <v>12</v>
      </c>
      <c r="P38" s="21" t="s">
        <v>9</v>
      </c>
      <c r="Q38" s="21" t="s">
        <v>5</v>
      </c>
      <c r="R38" s="172">
        <v>0.1</v>
      </c>
      <c r="S38" s="22"/>
      <c r="T38" s="37">
        <f>ROUND(I38*L38*O38*R38,-1)</f>
        <v>6279830</v>
      </c>
    </row>
    <row r="39" spans="1:22" s="2" customFormat="1" ht="20.100000000000001" customHeight="1" x14ac:dyDescent="0.15">
      <c r="A39" s="16" t="s">
        <v>220</v>
      </c>
      <c r="B39" s="35"/>
      <c r="C39" s="204"/>
      <c r="D39" s="24"/>
      <c r="E39" s="25"/>
      <c r="F39" s="4"/>
      <c r="G39" s="155"/>
      <c r="H39" s="2" t="s">
        <v>359</v>
      </c>
      <c r="I39" s="5">
        <v>25282</v>
      </c>
      <c r="J39" s="2" t="s">
        <v>4</v>
      </c>
      <c r="K39" s="2" t="s">
        <v>5</v>
      </c>
      <c r="L39" s="6">
        <v>23</v>
      </c>
      <c r="M39" s="2" t="s">
        <v>7</v>
      </c>
      <c r="N39" s="6" t="s">
        <v>5</v>
      </c>
      <c r="O39" s="6">
        <v>12</v>
      </c>
      <c r="P39" s="6" t="s">
        <v>9</v>
      </c>
      <c r="Q39" s="6" t="s">
        <v>5</v>
      </c>
      <c r="R39" s="228">
        <v>0.1</v>
      </c>
      <c r="S39" s="208" t="s">
        <v>8</v>
      </c>
      <c r="T39" s="32">
        <f>ROUND(I39*L39*O39*R39,-1)</f>
        <v>697780</v>
      </c>
    </row>
    <row r="40" spans="1:22" s="2" customFormat="1" ht="20.100000000000001" customHeight="1" x14ac:dyDescent="0.15">
      <c r="A40" s="16"/>
      <c r="B40" s="35"/>
      <c r="C40" s="204"/>
      <c r="D40" s="24"/>
      <c r="E40" s="25"/>
      <c r="F40" s="4"/>
      <c r="G40" s="155"/>
      <c r="H40" s="2" t="s">
        <v>358</v>
      </c>
      <c r="I40" s="5">
        <v>36300</v>
      </c>
      <c r="J40" s="2" t="s">
        <v>4</v>
      </c>
      <c r="K40" s="2" t="s">
        <v>5</v>
      </c>
      <c r="L40" s="6">
        <v>23</v>
      </c>
      <c r="M40" s="2" t="s">
        <v>7</v>
      </c>
      <c r="N40" s="6" t="s">
        <v>5</v>
      </c>
      <c r="O40" s="6">
        <v>2</v>
      </c>
      <c r="P40" s="6" t="s">
        <v>10</v>
      </c>
      <c r="Q40" s="6" t="s">
        <v>5</v>
      </c>
      <c r="R40" s="228">
        <v>0.1</v>
      </c>
      <c r="S40" s="208" t="s">
        <v>8</v>
      </c>
      <c r="T40" s="32">
        <f>ROUND(I40*L40*O40*R40,-1)</f>
        <v>166980</v>
      </c>
    </row>
    <row r="41" spans="1:22" s="2" customFormat="1" ht="20.100000000000001" customHeight="1" x14ac:dyDescent="0.15">
      <c r="A41" s="16"/>
      <c r="B41" s="35"/>
      <c r="C41" s="204"/>
      <c r="D41" s="24"/>
      <c r="E41" s="25"/>
      <c r="F41" s="4"/>
      <c r="G41" s="155"/>
      <c r="H41" s="2" t="s">
        <v>357</v>
      </c>
      <c r="I41" s="5">
        <v>35394</v>
      </c>
      <c r="J41" s="2" t="s">
        <v>4</v>
      </c>
      <c r="K41" s="2" t="s">
        <v>5</v>
      </c>
      <c r="L41" s="6">
        <v>23</v>
      </c>
      <c r="M41" s="2" t="s">
        <v>7</v>
      </c>
      <c r="N41" s="6" t="s">
        <v>5</v>
      </c>
      <c r="O41" s="6">
        <v>1</v>
      </c>
      <c r="P41" s="6" t="s">
        <v>10</v>
      </c>
      <c r="Q41" s="6" t="s">
        <v>5</v>
      </c>
      <c r="R41" s="228">
        <v>0.1</v>
      </c>
      <c r="S41" s="208" t="s">
        <v>8</v>
      </c>
      <c r="T41" s="32">
        <f>ROUND(I41*L41*O41*R41,-1)</f>
        <v>81410</v>
      </c>
    </row>
    <row r="42" spans="1:22" s="2" customFormat="1" ht="20.100000000000001" customHeight="1" x14ac:dyDescent="0.15">
      <c r="A42" s="16"/>
      <c r="B42" s="35"/>
      <c r="C42" s="204"/>
      <c r="D42" s="24"/>
      <c r="E42" s="25"/>
      <c r="F42" s="4"/>
      <c r="G42" s="155"/>
      <c r="H42" s="2" t="s">
        <v>356</v>
      </c>
      <c r="I42" s="5">
        <v>750000</v>
      </c>
      <c r="J42" s="2" t="s">
        <v>4</v>
      </c>
      <c r="K42" s="2" t="s">
        <v>5</v>
      </c>
      <c r="L42" s="6">
        <v>1</v>
      </c>
      <c r="M42" s="2" t="s">
        <v>11</v>
      </c>
      <c r="N42" s="6" t="s">
        <v>5</v>
      </c>
      <c r="O42" s="228">
        <v>0.1</v>
      </c>
      <c r="P42" s="6"/>
      <c r="Q42" s="6"/>
      <c r="R42" s="6"/>
      <c r="S42" s="208" t="s">
        <v>8</v>
      </c>
      <c r="T42" s="32">
        <f>I42*L42*O42</f>
        <v>75000</v>
      </c>
    </row>
    <row r="43" spans="1:22" s="2" customFormat="1" ht="20.100000000000001" customHeight="1" x14ac:dyDescent="0.15">
      <c r="A43" s="16"/>
      <c r="B43" s="35"/>
      <c r="C43" s="204"/>
      <c r="D43" s="24"/>
      <c r="E43" s="25"/>
      <c r="F43" s="4"/>
      <c r="G43" s="155"/>
      <c r="H43" s="2" t="s">
        <v>355</v>
      </c>
      <c r="I43" s="5">
        <v>13200</v>
      </c>
      <c r="J43" s="2" t="s">
        <v>4</v>
      </c>
      <c r="K43" s="2" t="s">
        <v>5</v>
      </c>
      <c r="L43" s="6">
        <v>23</v>
      </c>
      <c r="M43" s="2" t="s">
        <v>7</v>
      </c>
      <c r="N43" s="6" t="s">
        <v>5</v>
      </c>
      <c r="O43" s="6">
        <v>1</v>
      </c>
      <c r="P43" s="6" t="s">
        <v>10</v>
      </c>
      <c r="Q43" s="6"/>
      <c r="R43" s="228"/>
      <c r="S43" s="208" t="s">
        <v>8</v>
      </c>
      <c r="T43" s="32">
        <f>I43*L43*O43</f>
        <v>303600</v>
      </c>
    </row>
    <row r="44" spans="1:22" s="2" customFormat="1" ht="20.100000000000001" customHeight="1" x14ac:dyDescent="0.15">
      <c r="A44" s="16"/>
      <c r="B44" s="35"/>
      <c r="C44" s="204"/>
      <c r="D44" s="24"/>
      <c r="E44" s="25"/>
      <c r="F44" s="4"/>
      <c r="G44" s="155"/>
      <c r="H44" s="2" t="s">
        <v>354</v>
      </c>
      <c r="I44" s="5">
        <v>14500</v>
      </c>
      <c r="J44" s="2" t="s">
        <v>4</v>
      </c>
      <c r="K44" s="2" t="s">
        <v>5</v>
      </c>
      <c r="L44" s="6">
        <v>23</v>
      </c>
      <c r="M44" s="2" t="s">
        <v>7</v>
      </c>
      <c r="N44" s="6" t="s">
        <v>5</v>
      </c>
      <c r="O44" s="6">
        <v>1</v>
      </c>
      <c r="P44" s="6" t="s">
        <v>10</v>
      </c>
      <c r="Q44" s="6"/>
      <c r="R44" s="228"/>
      <c r="S44" s="208" t="s">
        <v>8</v>
      </c>
      <c r="T44" s="32">
        <f>I44*L44*O44</f>
        <v>333500</v>
      </c>
    </row>
    <row r="45" spans="1:22" s="2" customFormat="1" ht="20.100000000000001" customHeight="1" x14ac:dyDescent="0.15">
      <c r="A45" s="16"/>
      <c r="B45" s="35"/>
      <c r="C45" s="205" t="s">
        <v>207</v>
      </c>
      <c r="D45" s="17">
        <v>0</v>
      </c>
      <c r="E45" s="18">
        <v>0</v>
      </c>
      <c r="F45" s="68">
        <f t="shared" ref="F45:F53" si="1">E45-D45</f>
        <v>0</v>
      </c>
      <c r="G45" s="156">
        <v>0</v>
      </c>
      <c r="H45" s="38"/>
      <c r="I45" s="39"/>
      <c r="J45" s="38"/>
      <c r="K45" s="38"/>
      <c r="L45" s="40"/>
      <c r="M45" s="38"/>
      <c r="N45" s="40"/>
      <c r="O45" s="40"/>
      <c r="P45" s="40"/>
      <c r="Q45" s="40"/>
      <c r="R45" s="40"/>
      <c r="S45" s="41"/>
      <c r="T45" s="23"/>
    </row>
    <row r="46" spans="1:22" s="2" customFormat="1" ht="20.100000000000001" customHeight="1" x14ac:dyDescent="0.15">
      <c r="A46" s="16"/>
      <c r="B46" s="35"/>
      <c r="C46" s="200" t="s">
        <v>208</v>
      </c>
      <c r="D46" s="8">
        <v>0</v>
      </c>
      <c r="E46" s="9">
        <v>0</v>
      </c>
      <c r="F46" s="146">
        <f t="shared" si="1"/>
        <v>0</v>
      </c>
      <c r="G46" s="156">
        <v>0</v>
      </c>
      <c r="H46" s="12"/>
      <c r="I46" s="11"/>
      <c r="J46" s="12"/>
      <c r="K46" s="12"/>
      <c r="L46" s="13"/>
      <c r="M46" s="12"/>
      <c r="N46" s="13"/>
      <c r="O46" s="13"/>
      <c r="P46" s="13"/>
      <c r="Q46" s="13"/>
      <c r="R46" s="13"/>
      <c r="S46" s="42"/>
      <c r="T46" s="14"/>
    </row>
    <row r="47" spans="1:22" s="2" customFormat="1" ht="20.100000000000001" customHeight="1" x14ac:dyDescent="0.15">
      <c r="A47" s="43" t="s">
        <v>209</v>
      </c>
      <c r="B47" s="12"/>
      <c r="C47" s="199"/>
      <c r="D47" s="8">
        <f>D48</f>
        <v>33000000</v>
      </c>
      <c r="E47" s="9">
        <f>E48</f>
        <v>33000000</v>
      </c>
      <c r="F47" s="146">
        <f t="shared" si="1"/>
        <v>0</v>
      </c>
      <c r="G47" s="156">
        <f t="shared" ref="G47:G53" si="2">E47/D47*100</f>
        <v>100</v>
      </c>
      <c r="H47" s="12"/>
      <c r="I47" s="11"/>
      <c r="J47" s="12"/>
      <c r="K47" s="12"/>
      <c r="L47" s="13"/>
      <c r="M47" s="12"/>
      <c r="N47" s="13"/>
      <c r="O47" s="13"/>
      <c r="P47" s="13"/>
      <c r="Q47" s="13"/>
      <c r="R47" s="13"/>
      <c r="S47" s="12"/>
      <c r="T47" s="14"/>
    </row>
    <row r="48" spans="1:22" s="2" customFormat="1" ht="20.100000000000001" customHeight="1" x14ac:dyDescent="0.15">
      <c r="A48" s="15"/>
      <c r="B48" s="10" t="s">
        <v>210</v>
      </c>
      <c r="C48" s="199"/>
      <c r="D48" s="8">
        <f>D49+D50</f>
        <v>33000000</v>
      </c>
      <c r="E48" s="9">
        <f>E49+E50</f>
        <v>33000000</v>
      </c>
      <c r="F48" s="44">
        <f t="shared" si="1"/>
        <v>0</v>
      </c>
      <c r="G48" s="156">
        <f t="shared" si="2"/>
        <v>100</v>
      </c>
      <c r="H48" s="12"/>
      <c r="I48" s="11"/>
      <c r="J48" s="12"/>
      <c r="K48" s="12"/>
      <c r="L48" s="13"/>
      <c r="M48" s="12"/>
      <c r="N48" s="13"/>
      <c r="O48" s="13"/>
      <c r="P48" s="13"/>
      <c r="Q48" s="13"/>
      <c r="R48" s="13"/>
      <c r="S48" s="12"/>
      <c r="T48" s="14"/>
    </row>
    <row r="49" spans="1:20" s="2" customFormat="1" ht="20.100000000000001" customHeight="1" x14ac:dyDescent="0.15">
      <c r="A49" s="16"/>
      <c r="B49" s="45"/>
      <c r="C49" s="205" t="s">
        <v>211</v>
      </c>
      <c r="D49" s="17">
        <v>3000000</v>
      </c>
      <c r="E49" s="18">
        <v>3000000</v>
      </c>
      <c r="F49" s="46">
        <f t="shared" si="1"/>
        <v>0</v>
      </c>
      <c r="G49" s="156">
        <f t="shared" si="2"/>
        <v>100</v>
      </c>
      <c r="H49" s="79"/>
      <c r="I49" s="19"/>
      <c r="J49" s="20"/>
      <c r="K49" s="20"/>
      <c r="L49" s="21"/>
      <c r="M49" s="20"/>
      <c r="N49" s="21"/>
      <c r="O49" s="21"/>
      <c r="P49" s="21"/>
      <c r="Q49" s="21"/>
      <c r="R49" s="21"/>
      <c r="S49" s="22"/>
      <c r="T49" s="37"/>
    </row>
    <row r="50" spans="1:20" s="2" customFormat="1" ht="20.100000000000001" customHeight="1" x14ac:dyDescent="0.15">
      <c r="A50" s="176"/>
      <c r="B50" s="174"/>
      <c r="C50" s="84" t="s">
        <v>212</v>
      </c>
      <c r="D50" s="85">
        <v>30000000</v>
      </c>
      <c r="E50" s="86">
        <v>30000000</v>
      </c>
      <c r="F50" s="177">
        <f t="shared" si="1"/>
        <v>0</v>
      </c>
      <c r="G50" s="171">
        <f t="shared" si="2"/>
        <v>100</v>
      </c>
      <c r="H50" s="87"/>
      <c r="I50" s="88"/>
      <c r="J50" s="87"/>
      <c r="K50" s="87"/>
      <c r="L50" s="89"/>
      <c r="M50" s="87"/>
      <c r="N50" s="89"/>
      <c r="O50" s="89"/>
      <c r="P50" s="89"/>
      <c r="Q50" s="89"/>
      <c r="R50" s="89"/>
      <c r="S50" s="90"/>
      <c r="T50" s="91"/>
    </row>
    <row r="51" spans="1:20" s="2" customFormat="1" ht="20.100000000000001" customHeight="1" x14ac:dyDescent="0.15">
      <c r="A51" s="178" t="s">
        <v>213</v>
      </c>
      <c r="B51" s="179"/>
      <c r="C51" s="180"/>
      <c r="D51" s="161">
        <f>D52</f>
        <v>3075124250</v>
      </c>
      <c r="E51" s="63">
        <f>E52</f>
        <v>3197344230</v>
      </c>
      <c r="F51" s="162">
        <f t="shared" si="1"/>
        <v>122219980</v>
      </c>
      <c r="G51" s="152">
        <f t="shared" si="2"/>
        <v>103.97447290137951</v>
      </c>
      <c r="H51" s="66"/>
      <c r="I51" s="65"/>
      <c r="J51" s="66"/>
      <c r="K51" s="66"/>
      <c r="L51" s="202"/>
      <c r="M51" s="66"/>
      <c r="N51" s="202"/>
      <c r="O51" s="202"/>
      <c r="P51" s="202"/>
      <c r="Q51" s="202"/>
      <c r="R51" s="202"/>
      <c r="S51" s="66"/>
      <c r="T51" s="67"/>
    </row>
    <row r="52" spans="1:20" s="2" customFormat="1" ht="20.100000000000001" customHeight="1" x14ac:dyDescent="0.15">
      <c r="A52" s="15"/>
      <c r="B52" s="48" t="s">
        <v>214</v>
      </c>
      <c r="C52" s="200"/>
      <c r="D52" s="8">
        <f>D53+D76</f>
        <v>3075124250</v>
      </c>
      <c r="E52" s="8">
        <f>E53+E76</f>
        <v>3197344230</v>
      </c>
      <c r="F52" s="146">
        <f t="shared" si="1"/>
        <v>122219980</v>
      </c>
      <c r="G52" s="156">
        <f t="shared" si="2"/>
        <v>103.97447290137951</v>
      </c>
      <c r="H52" s="12"/>
      <c r="I52" s="11"/>
      <c r="J52" s="12"/>
      <c r="K52" s="12"/>
      <c r="L52" s="13"/>
      <c r="M52" s="12"/>
      <c r="N52" s="13"/>
      <c r="O52" s="13"/>
      <c r="P52" s="13"/>
      <c r="Q52" s="13"/>
      <c r="R52" s="13"/>
      <c r="S52" s="12"/>
      <c r="T52" s="14"/>
    </row>
    <row r="53" spans="1:20" s="2" customFormat="1" ht="20.100000000000001" customHeight="1" x14ac:dyDescent="0.15">
      <c r="A53" s="16"/>
      <c r="B53" s="49"/>
      <c r="C53" s="200" t="s">
        <v>215</v>
      </c>
      <c r="D53" s="8">
        <v>2822629580</v>
      </c>
      <c r="E53" s="9">
        <f>T54+T72</f>
        <v>2933115600</v>
      </c>
      <c r="F53" s="145">
        <f t="shared" si="1"/>
        <v>110486020</v>
      </c>
      <c r="G53" s="156">
        <f t="shared" si="2"/>
        <v>103.91429398964918</v>
      </c>
      <c r="H53" s="165"/>
      <c r="I53" s="166"/>
      <c r="J53" s="12"/>
      <c r="K53" s="12"/>
      <c r="L53" s="13"/>
      <c r="M53" s="12"/>
      <c r="N53" s="13"/>
      <c r="O53" s="13"/>
      <c r="P53" s="13"/>
      <c r="Q53" s="13"/>
      <c r="R53" s="13"/>
      <c r="S53" s="12"/>
      <c r="T53" s="112"/>
    </row>
    <row r="54" spans="1:20" s="2" customFormat="1" ht="20.100000000000001" customHeight="1" x14ac:dyDescent="0.15">
      <c r="A54" s="16"/>
      <c r="B54" s="35"/>
      <c r="C54" s="204"/>
      <c r="D54" s="24"/>
      <c r="E54" s="25"/>
      <c r="F54" s="230"/>
      <c r="G54" s="155"/>
      <c r="H54" s="229" t="s">
        <v>353</v>
      </c>
      <c r="I54" s="68"/>
      <c r="J54" s="20"/>
      <c r="K54" s="20"/>
      <c r="L54" s="21"/>
      <c r="M54" s="20"/>
      <c r="N54" s="21"/>
      <c r="O54" s="21"/>
      <c r="P54" s="21"/>
      <c r="Q54" s="21"/>
      <c r="R54" s="21"/>
      <c r="S54" s="20"/>
      <c r="T54" s="37">
        <f>SUM(T55:T71)</f>
        <v>2891835600</v>
      </c>
    </row>
    <row r="55" spans="1:20" s="2" customFormat="1" ht="20.100000000000001" customHeight="1" x14ac:dyDescent="0.15">
      <c r="A55" s="16"/>
      <c r="B55" s="204"/>
      <c r="C55" s="204"/>
      <c r="D55" s="24"/>
      <c r="E55" s="25"/>
      <c r="F55" s="24"/>
      <c r="G55" s="155"/>
      <c r="H55" s="27" t="s">
        <v>191</v>
      </c>
      <c r="I55" s="5">
        <f>SUM(T56:T71)</f>
        <v>2935873710</v>
      </c>
      <c r="J55" s="2" t="s">
        <v>4</v>
      </c>
      <c r="K55" s="2" t="s">
        <v>5</v>
      </c>
      <c r="L55" s="227">
        <v>-1.4999999999999999E-2</v>
      </c>
      <c r="N55" s="6"/>
      <c r="O55" s="6"/>
      <c r="P55" s="6"/>
      <c r="Q55" s="6"/>
      <c r="R55" s="6"/>
      <c r="S55" s="208" t="s">
        <v>8</v>
      </c>
      <c r="T55" s="32">
        <f>ROUND(I55*L55,-1)</f>
        <v>-44038110</v>
      </c>
    </row>
    <row r="56" spans="1:20" s="2" customFormat="1" ht="20.100000000000001" customHeight="1" x14ac:dyDescent="0.15">
      <c r="A56" s="16"/>
      <c r="B56" s="35"/>
      <c r="C56" s="204"/>
      <c r="D56" s="24"/>
      <c r="E56" s="25"/>
      <c r="F56" s="4"/>
      <c r="G56" s="155"/>
      <c r="H56" s="27" t="s">
        <v>186</v>
      </c>
      <c r="I56" s="5">
        <v>70990</v>
      </c>
      <c r="J56" s="2" t="s">
        <v>4</v>
      </c>
      <c r="K56" s="2" t="s">
        <v>5</v>
      </c>
      <c r="L56" s="228">
        <v>0.88</v>
      </c>
      <c r="M56" s="2" t="s">
        <v>5</v>
      </c>
      <c r="N56" s="6">
        <v>365</v>
      </c>
      <c r="O56" s="6" t="s">
        <v>6</v>
      </c>
      <c r="P56" s="6" t="s">
        <v>5</v>
      </c>
      <c r="Q56" s="6">
        <v>2</v>
      </c>
      <c r="R56" s="6" t="s">
        <v>7</v>
      </c>
      <c r="S56" s="208" t="s">
        <v>8</v>
      </c>
      <c r="T56" s="32">
        <f t="shared" ref="T56:T71" si="3">ROUND(I56*L56*N56*Q56,-1)</f>
        <v>45603980</v>
      </c>
    </row>
    <row r="57" spans="1:20" s="2" customFormat="1" ht="20.100000000000001" customHeight="1" x14ac:dyDescent="0.15">
      <c r="A57" s="16"/>
      <c r="B57" s="35"/>
      <c r="C57" s="204"/>
      <c r="D57" s="24"/>
      <c r="E57" s="25"/>
      <c r="F57" s="4"/>
      <c r="G57" s="155"/>
      <c r="H57" s="27" t="s">
        <v>187</v>
      </c>
      <c r="I57" s="5">
        <v>65870</v>
      </c>
      <c r="J57" s="2" t="s">
        <v>4</v>
      </c>
      <c r="K57" s="2" t="s">
        <v>5</v>
      </c>
      <c r="L57" s="228">
        <v>0.88</v>
      </c>
      <c r="M57" s="2" t="s">
        <v>5</v>
      </c>
      <c r="N57" s="6">
        <v>365</v>
      </c>
      <c r="O57" s="6" t="s">
        <v>6</v>
      </c>
      <c r="P57" s="6" t="s">
        <v>5</v>
      </c>
      <c r="Q57" s="6">
        <v>6</v>
      </c>
      <c r="R57" s="6" t="s">
        <v>7</v>
      </c>
      <c r="S57" s="208" t="s">
        <v>8</v>
      </c>
      <c r="T57" s="32">
        <f t="shared" si="3"/>
        <v>126944660</v>
      </c>
    </row>
    <row r="58" spans="1:20" s="2" customFormat="1" ht="20.100000000000001" customHeight="1" x14ac:dyDescent="0.15">
      <c r="A58" s="16"/>
      <c r="B58" s="35"/>
      <c r="C58" s="204"/>
      <c r="D58" s="24"/>
      <c r="E58" s="25"/>
      <c r="F58" s="4"/>
      <c r="G58" s="155"/>
      <c r="H58" s="27" t="s">
        <v>188</v>
      </c>
      <c r="I58" s="5">
        <v>60740</v>
      </c>
      <c r="J58" s="2" t="s">
        <v>4</v>
      </c>
      <c r="K58" s="2" t="s">
        <v>5</v>
      </c>
      <c r="L58" s="228">
        <v>0.88</v>
      </c>
      <c r="M58" s="2" t="s">
        <v>5</v>
      </c>
      <c r="N58" s="6">
        <v>365</v>
      </c>
      <c r="O58" s="6" t="s">
        <v>6</v>
      </c>
      <c r="P58" s="6" t="s">
        <v>5</v>
      </c>
      <c r="Q58" s="6">
        <v>6</v>
      </c>
      <c r="R58" s="6" t="s">
        <v>7</v>
      </c>
      <c r="S58" s="208" t="s">
        <v>8</v>
      </c>
      <c r="T58" s="32">
        <f t="shared" si="3"/>
        <v>117058130</v>
      </c>
    </row>
    <row r="59" spans="1:20" s="2" customFormat="1" ht="20.100000000000001" customHeight="1" x14ac:dyDescent="0.15">
      <c r="A59" s="16"/>
      <c r="B59" s="35"/>
      <c r="C59" s="204"/>
      <c r="D59" s="24"/>
      <c r="E59" s="25"/>
      <c r="F59" s="4"/>
      <c r="G59" s="155"/>
      <c r="H59" s="27" t="s">
        <v>189</v>
      </c>
      <c r="I59" s="5">
        <v>60740</v>
      </c>
      <c r="J59" s="2" t="s">
        <v>4</v>
      </c>
      <c r="K59" s="2" t="s">
        <v>5</v>
      </c>
      <c r="L59" s="228">
        <v>0.88</v>
      </c>
      <c r="M59" s="2" t="s">
        <v>5</v>
      </c>
      <c r="N59" s="6">
        <v>365</v>
      </c>
      <c r="O59" s="6" t="s">
        <v>6</v>
      </c>
      <c r="P59" s="6" t="s">
        <v>5</v>
      </c>
      <c r="Q59" s="6">
        <v>6</v>
      </c>
      <c r="R59" s="6" t="s">
        <v>7</v>
      </c>
      <c r="S59" s="208" t="s">
        <v>8</v>
      </c>
      <c r="T59" s="32">
        <f t="shared" si="3"/>
        <v>117058130</v>
      </c>
    </row>
    <row r="60" spans="1:20" s="2" customFormat="1" ht="20.100000000000001" customHeight="1" x14ac:dyDescent="0.15">
      <c r="A60" s="16"/>
      <c r="B60" s="35"/>
      <c r="C60" s="204"/>
      <c r="D60" s="24"/>
      <c r="E60" s="25"/>
      <c r="F60" s="4"/>
      <c r="G60" s="155"/>
      <c r="H60" s="27" t="s">
        <v>186</v>
      </c>
      <c r="I60" s="5">
        <v>70990</v>
      </c>
      <c r="J60" s="2" t="s">
        <v>4</v>
      </c>
      <c r="K60" s="2" t="s">
        <v>5</v>
      </c>
      <c r="L60" s="228">
        <v>0.92</v>
      </c>
      <c r="M60" s="2" t="s">
        <v>5</v>
      </c>
      <c r="N60" s="6">
        <v>365</v>
      </c>
      <c r="O60" s="6" t="s">
        <v>6</v>
      </c>
      <c r="P60" s="6" t="s">
        <v>5</v>
      </c>
      <c r="Q60" s="6">
        <v>4</v>
      </c>
      <c r="R60" s="6" t="s">
        <v>7</v>
      </c>
      <c r="S60" s="208" t="s">
        <v>8</v>
      </c>
      <c r="T60" s="32">
        <f t="shared" si="3"/>
        <v>95353770</v>
      </c>
    </row>
    <row r="61" spans="1:20" s="2" customFormat="1" ht="20.100000000000001" customHeight="1" x14ac:dyDescent="0.15">
      <c r="A61" s="16"/>
      <c r="B61" s="35"/>
      <c r="C61" s="204"/>
      <c r="D61" s="24"/>
      <c r="E61" s="25"/>
      <c r="F61" s="4"/>
      <c r="G61" s="155"/>
      <c r="H61" s="27" t="s">
        <v>187</v>
      </c>
      <c r="I61" s="5">
        <v>65870</v>
      </c>
      <c r="J61" s="2" t="s">
        <v>4</v>
      </c>
      <c r="K61" s="2" t="s">
        <v>5</v>
      </c>
      <c r="L61" s="228">
        <v>0.92</v>
      </c>
      <c r="M61" s="2" t="s">
        <v>5</v>
      </c>
      <c r="N61" s="6">
        <v>365</v>
      </c>
      <c r="O61" s="6" t="s">
        <v>6</v>
      </c>
      <c r="P61" s="6" t="s">
        <v>5</v>
      </c>
      <c r="Q61" s="6">
        <v>9</v>
      </c>
      <c r="R61" s="6" t="s">
        <v>7</v>
      </c>
      <c r="S61" s="208" t="s">
        <v>8</v>
      </c>
      <c r="T61" s="32">
        <f t="shared" si="3"/>
        <v>199072310</v>
      </c>
    </row>
    <row r="62" spans="1:20" s="2" customFormat="1" ht="20.100000000000001" customHeight="1" x14ac:dyDescent="0.15">
      <c r="A62" s="16"/>
      <c r="B62" s="35"/>
      <c r="C62" s="204"/>
      <c r="D62" s="24"/>
      <c r="E62" s="25"/>
      <c r="F62" s="4"/>
      <c r="G62" s="155"/>
      <c r="H62" s="27" t="s">
        <v>188</v>
      </c>
      <c r="I62" s="5">
        <v>60740</v>
      </c>
      <c r="J62" s="2" t="s">
        <v>4</v>
      </c>
      <c r="K62" s="2" t="s">
        <v>5</v>
      </c>
      <c r="L62" s="228">
        <v>0.92</v>
      </c>
      <c r="M62" s="2" t="s">
        <v>5</v>
      </c>
      <c r="N62" s="6">
        <v>365</v>
      </c>
      <c r="O62" s="6" t="s">
        <v>6</v>
      </c>
      <c r="P62" s="6" t="s">
        <v>5</v>
      </c>
      <c r="Q62" s="6">
        <v>20</v>
      </c>
      <c r="R62" s="6" t="s">
        <v>7</v>
      </c>
      <c r="S62" s="208" t="s">
        <v>8</v>
      </c>
      <c r="T62" s="32">
        <f t="shared" si="3"/>
        <v>407929840</v>
      </c>
    </row>
    <row r="63" spans="1:20" s="2" customFormat="1" ht="20.100000000000001" customHeight="1" x14ac:dyDescent="0.15">
      <c r="A63" s="16"/>
      <c r="B63" s="35"/>
      <c r="C63" s="204"/>
      <c r="D63" s="24"/>
      <c r="E63" s="25"/>
      <c r="F63" s="4"/>
      <c r="G63" s="155"/>
      <c r="H63" s="27" t="s">
        <v>189</v>
      </c>
      <c r="I63" s="5">
        <v>60740</v>
      </c>
      <c r="J63" s="2" t="s">
        <v>4</v>
      </c>
      <c r="K63" s="2" t="s">
        <v>5</v>
      </c>
      <c r="L63" s="228">
        <v>0.92</v>
      </c>
      <c r="M63" s="2" t="s">
        <v>5</v>
      </c>
      <c r="N63" s="6">
        <v>365</v>
      </c>
      <c r="O63" s="6" t="s">
        <v>6</v>
      </c>
      <c r="P63" s="6" t="s">
        <v>5</v>
      </c>
      <c r="Q63" s="6">
        <v>8</v>
      </c>
      <c r="R63" s="6" t="s">
        <v>7</v>
      </c>
      <c r="S63" s="208" t="s">
        <v>8</v>
      </c>
      <c r="T63" s="32">
        <f t="shared" si="3"/>
        <v>163171940</v>
      </c>
    </row>
    <row r="64" spans="1:20" s="2" customFormat="1" ht="20.100000000000001" customHeight="1" x14ac:dyDescent="0.15">
      <c r="A64" s="16"/>
      <c r="B64" s="35"/>
      <c r="C64" s="204"/>
      <c r="D64" s="24"/>
      <c r="E64" s="25"/>
      <c r="F64" s="4"/>
      <c r="G64" s="155"/>
      <c r="H64" s="2" t="s">
        <v>186</v>
      </c>
      <c r="I64" s="5">
        <v>70990</v>
      </c>
      <c r="J64" s="2" t="s">
        <v>4</v>
      </c>
      <c r="K64" s="2" t="s">
        <v>5</v>
      </c>
      <c r="L64" s="228">
        <v>0.8</v>
      </c>
      <c r="M64" s="2" t="s">
        <v>5</v>
      </c>
      <c r="N64" s="6">
        <v>365</v>
      </c>
      <c r="O64" s="6" t="s">
        <v>6</v>
      </c>
      <c r="P64" s="6" t="s">
        <v>5</v>
      </c>
      <c r="Q64" s="6">
        <v>3</v>
      </c>
      <c r="R64" s="6" t="s">
        <v>7</v>
      </c>
      <c r="S64" s="208" t="s">
        <v>8</v>
      </c>
      <c r="T64" s="32">
        <f t="shared" si="3"/>
        <v>62187240</v>
      </c>
    </row>
    <row r="65" spans="1:20" s="2" customFormat="1" ht="20.100000000000001" customHeight="1" x14ac:dyDescent="0.15">
      <c r="A65" s="16"/>
      <c r="B65" s="35"/>
      <c r="C65" s="204"/>
      <c r="D65" s="24"/>
      <c r="E65" s="25"/>
      <c r="F65" s="4"/>
      <c r="G65" s="155"/>
      <c r="H65" s="2" t="s">
        <v>187</v>
      </c>
      <c r="I65" s="5">
        <v>65870</v>
      </c>
      <c r="J65" s="2" t="s">
        <v>4</v>
      </c>
      <c r="K65" s="2" t="s">
        <v>5</v>
      </c>
      <c r="L65" s="228">
        <v>0.8</v>
      </c>
      <c r="M65" s="2" t="s">
        <v>5</v>
      </c>
      <c r="N65" s="6">
        <v>365</v>
      </c>
      <c r="O65" s="6" t="s">
        <v>6</v>
      </c>
      <c r="P65" s="6" t="s">
        <v>5</v>
      </c>
      <c r="Q65" s="6">
        <v>17</v>
      </c>
      <c r="R65" s="6" t="s">
        <v>7</v>
      </c>
      <c r="S65" s="208" t="s">
        <v>8</v>
      </c>
      <c r="T65" s="32">
        <f t="shared" si="3"/>
        <v>326978680</v>
      </c>
    </row>
    <row r="66" spans="1:20" s="2" customFormat="1" ht="20.100000000000001" customHeight="1" x14ac:dyDescent="0.15">
      <c r="A66" s="16"/>
      <c r="B66" s="35"/>
      <c r="C66" s="204"/>
      <c r="D66" s="24"/>
      <c r="E66" s="25"/>
      <c r="F66" s="4"/>
      <c r="G66" s="155"/>
      <c r="H66" s="2" t="s">
        <v>188</v>
      </c>
      <c r="I66" s="5">
        <v>60740</v>
      </c>
      <c r="J66" s="2" t="s">
        <v>4</v>
      </c>
      <c r="K66" s="2" t="s">
        <v>5</v>
      </c>
      <c r="L66" s="228">
        <v>0.8</v>
      </c>
      <c r="M66" s="2" t="s">
        <v>5</v>
      </c>
      <c r="N66" s="6">
        <v>365</v>
      </c>
      <c r="O66" s="6" t="s">
        <v>6</v>
      </c>
      <c r="P66" s="6" t="s">
        <v>5</v>
      </c>
      <c r="Q66" s="6">
        <v>21</v>
      </c>
      <c r="R66" s="6" t="s">
        <v>7</v>
      </c>
      <c r="S66" s="208" t="s">
        <v>8</v>
      </c>
      <c r="T66" s="32">
        <f t="shared" si="3"/>
        <v>372457680</v>
      </c>
    </row>
    <row r="67" spans="1:20" s="2" customFormat="1" ht="20.100000000000001" customHeight="1" x14ac:dyDescent="0.15">
      <c r="A67" s="16"/>
      <c r="B67" s="35"/>
      <c r="C67" s="204"/>
      <c r="D67" s="24"/>
      <c r="E67" s="25"/>
      <c r="F67" s="4"/>
      <c r="G67" s="155"/>
      <c r="H67" s="2" t="s">
        <v>189</v>
      </c>
      <c r="I67" s="5">
        <v>60740</v>
      </c>
      <c r="J67" s="2" t="s">
        <v>4</v>
      </c>
      <c r="K67" s="2" t="s">
        <v>5</v>
      </c>
      <c r="L67" s="228">
        <v>0.8</v>
      </c>
      <c r="M67" s="2" t="s">
        <v>5</v>
      </c>
      <c r="N67" s="6">
        <v>365</v>
      </c>
      <c r="O67" s="6" t="s">
        <v>6</v>
      </c>
      <c r="P67" s="6" t="s">
        <v>5</v>
      </c>
      <c r="Q67" s="6">
        <v>20</v>
      </c>
      <c r="R67" s="6" t="s">
        <v>7</v>
      </c>
      <c r="S67" s="208" t="s">
        <v>8</v>
      </c>
      <c r="T67" s="32">
        <f t="shared" si="3"/>
        <v>354721600</v>
      </c>
    </row>
    <row r="68" spans="1:20" s="2" customFormat="1" ht="20.100000000000001" customHeight="1" x14ac:dyDescent="0.15">
      <c r="A68" s="16"/>
      <c r="B68" s="35"/>
      <c r="C68" s="204"/>
      <c r="D68" s="24"/>
      <c r="E68" s="25"/>
      <c r="F68" s="4"/>
      <c r="G68" s="155"/>
      <c r="H68" s="27" t="s">
        <v>186</v>
      </c>
      <c r="I68" s="5">
        <v>70990</v>
      </c>
      <c r="J68" s="2" t="s">
        <v>4</v>
      </c>
      <c r="K68" s="2" t="s">
        <v>5</v>
      </c>
      <c r="L68" s="228">
        <v>1</v>
      </c>
      <c r="M68" s="2" t="s">
        <v>5</v>
      </c>
      <c r="N68" s="6">
        <v>365</v>
      </c>
      <c r="O68" s="6" t="s">
        <v>6</v>
      </c>
      <c r="P68" s="6" t="s">
        <v>5</v>
      </c>
      <c r="Q68" s="6">
        <v>7</v>
      </c>
      <c r="R68" s="6" t="s">
        <v>7</v>
      </c>
      <c r="S68" s="208" t="s">
        <v>8</v>
      </c>
      <c r="T68" s="32">
        <f t="shared" si="3"/>
        <v>181379450</v>
      </c>
    </row>
    <row r="69" spans="1:20" s="2" customFormat="1" ht="20.100000000000001" customHeight="1" x14ac:dyDescent="0.15">
      <c r="A69" s="16"/>
      <c r="B69" s="35"/>
      <c r="C69" s="204"/>
      <c r="D69" s="24"/>
      <c r="E69" s="25"/>
      <c r="F69" s="4"/>
      <c r="G69" s="155"/>
      <c r="H69" s="27" t="s">
        <v>187</v>
      </c>
      <c r="I69" s="5">
        <v>65870</v>
      </c>
      <c r="J69" s="2" t="s">
        <v>4</v>
      </c>
      <c r="K69" s="2" t="s">
        <v>5</v>
      </c>
      <c r="L69" s="228">
        <v>1</v>
      </c>
      <c r="M69" s="2" t="s">
        <v>5</v>
      </c>
      <c r="N69" s="6">
        <v>365</v>
      </c>
      <c r="O69" s="6" t="s">
        <v>6</v>
      </c>
      <c r="P69" s="6" t="s">
        <v>5</v>
      </c>
      <c r="Q69" s="6">
        <v>6</v>
      </c>
      <c r="R69" s="6" t="s">
        <v>7</v>
      </c>
      <c r="S69" s="208" t="s">
        <v>8</v>
      </c>
      <c r="T69" s="32">
        <f t="shared" si="3"/>
        <v>144255300</v>
      </c>
    </row>
    <row r="70" spans="1:20" s="2" customFormat="1" ht="20.100000000000001" customHeight="1" x14ac:dyDescent="0.15">
      <c r="A70" s="16"/>
      <c r="B70" s="35"/>
      <c r="C70" s="204"/>
      <c r="D70" s="24"/>
      <c r="E70" s="25"/>
      <c r="F70" s="4"/>
      <c r="G70" s="155"/>
      <c r="H70" s="27" t="s">
        <v>188</v>
      </c>
      <c r="I70" s="5">
        <v>60740</v>
      </c>
      <c r="J70" s="2" t="s">
        <v>4</v>
      </c>
      <c r="K70" s="2" t="s">
        <v>5</v>
      </c>
      <c r="L70" s="228">
        <v>1</v>
      </c>
      <c r="M70" s="2" t="s">
        <v>5</v>
      </c>
      <c r="N70" s="6">
        <v>365</v>
      </c>
      <c r="O70" s="6" t="s">
        <v>6</v>
      </c>
      <c r="P70" s="6" t="s">
        <v>5</v>
      </c>
      <c r="Q70" s="6">
        <v>5</v>
      </c>
      <c r="R70" s="6" t="s">
        <v>7</v>
      </c>
      <c r="S70" s="208" t="s">
        <v>8</v>
      </c>
      <c r="T70" s="32">
        <f t="shared" si="3"/>
        <v>110850500</v>
      </c>
    </row>
    <row r="71" spans="1:20" s="2" customFormat="1" ht="20.100000000000001" customHeight="1" x14ac:dyDescent="0.15">
      <c r="A71" s="16"/>
      <c r="B71" s="35"/>
      <c r="C71" s="204"/>
      <c r="D71" s="24"/>
      <c r="E71" s="25"/>
      <c r="F71" s="4"/>
      <c r="G71" s="155"/>
      <c r="H71" s="27" t="s">
        <v>189</v>
      </c>
      <c r="I71" s="5">
        <v>60740</v>
      </c>
      <c r="J71" s="2" t="s">
        <v>4</v>
      </c>
      <c r="K71" s="2" t="s">
        <v>5</v>
      </c>
      <c r="L71" s="228">
        <v>1</v>
      </c>
      <c r="M71" s="2" t="s">
        <v>5</v>
      </c>
      <c r="N71" s="6">
        <v>365</v>
      </c>
      <c r="O71" s="6" t="s">
        <v>6</v>
      </c>
      <c r="P71" s="6" t="s">
        <v>5</v>
      </c>
      <c r="Q71" s="6">
        <v>5</v>
      </c>
      <c r="R71" s="6" t="s">
        <v>7</v>
      </c>
      <c r="S71" s="208" t="s">
        <v>8</v>
      </c>
      <c r="T71" s="32">
        <f t="shared" si="3"/>
        <v>110850500</v>
      </c>
    </row>
    <row r="72" spans="1:20" s="2" customFormat="1" ht="20.100000000000001" customHeight="1" x14ac:dyDescent="0.15">
      <c r="A72" s="47"/>
      <c r="B72" s="35"/>
      <c r="C72" s="204"/>
      <c r="D72" s="24"/>
      <c r="E72" s="25"/>
      <c r="F72" s="4"/>
      <c r="G72" s="155"/>
      <c r="H72" s="27" t="s">
        <v>352</v>
      </c>
      <c r="I72" s="5"/>
      <c r="L72" s="227"/>
      <c r="N72" s="6"/>
      <c r="O72" s="6"/>
      <c r="P72" s="6"/>
      <c r="Q72" s="6"/>
      <c r="R72" s="6"/>
      <c r="S72" s="208"/>
      <c r="T72" s="32">
        <f>T73+T74+T75</f>
        <v>41280000</v>
      </c>
    </row>
    <row r="73" spans="1:20" s="2" customFormat="1" ht="20.100000000000001" customHeight="1" x14ac:dyDescent="0.15">
      <c r="A73" s="47"/>
      <c r="B73" s="35"/>
      <c r="C73" s="204"/>
      <c r="D73" s="24"/>
      <c r="E73" s="25"/>
      <c r="F73" s="4"/>
      <c r="G73" s="155"/>
      <c r="H73" s="27" t="s">
        <v>216</v>
      </c>
      <c r="I73" s="5">
        <v>100000</v>
      </c>
      <c r="J73" s="2" t="s">
        <v>4</v>
      </c>
      <c r="K73" s="2" t="s">
        <v>5</v>
      </c>
      <c r="L73" s="6">
        <v>11</v>
      </c>
      <c r="M73" s="2" t="s">
        <v>7</v>
      </c>
      <c r="N73" s="6" t="s">
        <v>5</v>
      </c>
      <c r="O73" s="6">
        <v>12</v>
      </c>
      <c r="P73" s="6" t="s">
        <v>9</v>
      </c>
      <c r="Q73" s="6"/>
      <c r="R73" s="6"/>
      <c r="S73" s="208" t="s">
        <v>8</v>
      </c>
      <c r="T73" s="32">
        <f>I73*L73*O73</f>
        <v>13200000</v>
      </c>
    </row>
    <row r="74" spans="1:20" s="2" customFormat="1" ht="20.100000000000001" customHeight="1" x14ac:dyDescent="0.15">
      <c r="A74" s="47"/>
      <c r="B74" s="35"/>
      <c r="C74" s="204"/>
      <c r="D74" s="24"/>
      <c r="E74" s="25"/>
      <c r="F74" s="4"/>
      <c r="G74" s="155"/>
      <c r="H74" s="27" t="s">
        <v>217</v>
      </c>
      <c r="I74" s="5">
        <v>80000</v>
      </c>
      <c r="J74" s="2" t="s">
        <v>4</v>
      </c>
      <c r="K74" s="2" t="s">
        <v>5</v>
      </c>
      <c r="L74" s="6">
        <v>15</v>
      </c>
      <c r="M74" s="2" t="s">
        <v>7</v>
      </c>
      <c r="N74" s="6" t="s">
        <v>5</v>
      </c>
      <c r="O74" s="6">
        <v>12</v>
      </c>
      <c r="P74" s="6" t="s">
        <v>9</v>
      </c>
      <c r="Q74" s="6"/>
      <c r="R74" s="6"/>
      <c r="S74" s="208" t="s">
        <v>8</v>
      </c>
      <c r="T74" s="32">
        <f>I74*L74*O74</f>
        <v>14400000</v>
      </c>
    </row>
    <row r="75" spans="1:20" s="2" customFormat="1" ht="20.100000000000001" customHeight="1" x14ac:dyDescent="0.15">
      <c r="A75" s="47"/>
      <c r="B75" s="35"/>
      <c r="C75" s="204"/>
      <c r="D75" s="24"/>
      <c r="E75" s="25"/>
      <c r="F75" s="4"/>
      <c r="G75" s="155"/>
      <c r="H75" s="27" t="s">
        <v>218</v>
      </c>
      <c r="I75" s="5">
        <v>60000</v>
      </c>
      <c r="J75" s="2" t="s">
        <v>4</v>
      </c>
      <c r="K75" s="2" t="s">
        <v>5</v>
      </c>
      <c r="L75" s="6">
        <v>19</v>
      </c>
      <c r="M75" s="2" t="s">
        <v>7</v>
      </c>
      <c r="N75" s="6" t="s">
        <v>5</v>
      </c>
      <c r="O75" s="6">
        <v>12</v>
      </c>
      <c r="P75" s="6" t="s">
        <v>9</v>
      </c>
      <c r="Q75" s="6"/>
      <c r="R75" s="6"/>
      <c r="S75" s="208" t="s">
        <v>8</v>
      </c>
      <c r="T75" s="32">
        <f>I75*L75*O75</f>
        <v>13680000</v>
      </c>
    </row>
    <row r="76" spans="1:20" s="2" customFormat="1" ht="20.100000000000001" customHeight="1" x14ac:dyDescent="0.15">
      <c r="A76" s="50"/>
      <c r="B76" s="175"/>
      <c r="C76" s="84" t="s">
        <v>258</v>
      </c>
      <c r="D76" s="85">
        <v>252494670</v>
      </c>
      <c r="E76" s="86">
        <f>T76</f>
        <v>264228630</v>
      </c>
      <c r="F76" s="181">
        <f t="shared" ref="F76:F90" si="4">E76-D76</f>
        <v>11733960</v>
      </c>
      <c r="G76" s="171">
        <f>F76/T76*100</f>
        <v>4.4408359533181549</v>
      </c>
      <c r="H76" s="226" t="s">
        <v>351</v>
      </c>
      <c r="I76" s="88">
        <f>SUM(T56:T71)</f>
        <v>2935873710</v>
      </c>
      <c r="J76" s="87" t="s">
        <v>4</v>
      </c>
      <c r="K76" s="87" t="s">
        <v>5</v>
      </c>
      <c r="L76" s="182">
        <v>0.09</v>
      </c>
      <c r="M76" s="87"/>
      <c r="N76" s="89"/>
      <c r="O76" s="89"/>
      <c r="P76" s="89"/>
      <c r="Q76" s="89"/>
      <c r="R76" s="89"/>
      <c r="S76" s="90" t="s">
        <v>8</v>
      </c>
      <c r="T76" s="91">
        <f>ROUND(I76*L76,-1)</f>
        <v>264228630</v>
      </c>
    </row>
    <row r="77" spans="1:20" s="2" customFormat="1" ht="20.100000000000001" customHeight="1" x14ac:dyDescent="0.15">
      <c r="A77" s="55" t="s">
        <v>219</v>
      </c>
      <c r="B77" s="12"/>
      <c r="C77" s="199"/>
      <c r="D77" s="8">
        <f>D78</f>
        <v>0</v>
      </c>
      <c r="E77" s="9">
        <f>E78</f>
        <v>0</v>
      </c>
      <c r="F77" s="46">
        <f t="shared" si="4"/>
        <v>0</v>
      </c>
      <c r="G77" s="156">
        <v>0</v>
      </c>
      <c r="H77" s="10"/>
      <c r="I77" s="11" t="s">
        <v>220</v>
      </c>
      <c r="J77" s="12"/>
      <c r="K77" s="12"/>
      <c r="L77" s="13"/>
      <c r="M77" s="12"/>
      <c r="N77" s="13"/>
      <c r="O77" s="13"/>
      <c r="P77" s="13"/>
      <c r="Q77" s="13"/>
      <c r="R77" s="13"/>
      <c r="S77" s="12"/>
      <c r="T77" s="14"/>
    </row>
    <row r="78" spans="1:20" s="2" customFormat="1" ht="20.100000000000001" customHeight="1" x14ac:dyDescent="0.15">
      <c r="A78" s="56"/>
      <c r="B78" s="12" t="s">
        <v>221</v>
      </c>
      <c r="C78" s="199"/>
      <c r="D78" s="8">
        <f>D79+D80</f>
        <v>0</v>
      </c>
      <c r="E78" s="9">
        <f>E80+E79</f>
        <v>0</v>
      </c>
      <c r="F78" s="46">
        <f t="shared" si="4"/>
        <v>0</v>
      </c>
      <c r="G78" s="156">
        <v>0</v>
      </c>
      <c r="H78" s="10"/>
      <c r="I78" s="11"/>
      <c r="J78" s="12"/>
      <c r="K78" s="12"/>
      <c r="L78" s="13"/>
      <c r="M78" s="12"/>
      <c r="N78" s="13"/>
      <c r="O78" s="13"/>
      <c r="P78" s="13"/>
      <c r="Q78" s="13"/>
      <c r="R78" s="13"/>
      <c r="S78" s="12"/>
      <c r="T78" s="14"/>
    </row>
    <row r="79" spans="1:20" s="2" customFormat="1" ht="20.100000000000001" customHeight="1" x14ac:dyDescent="0.15">
      <c r="A79" s="57"/>
      <c r="B79" s="20"/>
      <c r="C79" s="205" t="s">
        <v>222</v>
      </c>
      <c r="D79" s="17">
        <v>0</v>
      </c>
      <c r="E79" s="18">
        <v>0</v>
      </c>
      <c r="F79" s="46">
        <f t="shared" si="4"/>
        <v>0</v>
      </c>
      <c r="G79" s="156">
        <v>0</v>
      </c>
      <c r="H79" s="45"/>
      <c r="I79" s="19"/>
      <c r="J79" s="20"/>
      <c r="K79" s="20"/>
      <c r="L79" s="21"/>
      <c r="M79" s="20"/>
      <c r="N79" s="21"/>
      <c r="O79" s="21"/>
      <c r="P79" s="21"/>
      <c r="Q79" s="21"/>
      <c r="R79" s="21"/>
      <c r="S79" s="22"/>
      <c r="T79" s="37"/>
    </row>
    <row r="80" spans="1:20" s="2" customFormat="1" ht="20.100000000000001" customHeight="1" x14ac:dyDescent="0.15">
      <c r="A80" s="57"/>
      <c r="B80" s="189"/>
      <c r="C80" s="205" t="s">
        <v>223</v>
      </c>
      <c r="D80" s="17">
        <v>0</v>
      </c>
      <c r="E80" s="18">
        <v>0</v>
      </c>
      <c r="F80" s="46">
        <f t="shared" si="4"/>
        <v>0</v>
      </c>
      <c r="G80" s="156">
        <v>0</v>
      </c>
      <c r="H80" s="45"/>
      <c r="I80" s="19"/>
      <c r="J80" s="20"/>
      <c r="K80" s="20"/>
      <c r="L80" s="21"/>
      <c r="M80" s="20"/>
      <c r="N80" s="21"/>
      <c r="O80" s="21"/>
      <c r="P80" s="21"/>
      <c r="Q80" s="21"/>
      <c r="R80" s="21"/>
      <c r="S80" s="22"/>
      <c r="T80" s="37"/>
    </row>
    <row r="81" spans="1:20" s="2" customFormat="1" ht="20.100000000000001" customHeight="1" x14ac:dyDescent="0.15">
      <c r="A81" s="198" t="s">
        <v>224</v>
      </c>
      <c r="B81" s="12"/>
      <c r="C81" s="199"/>
      <c r="D81" s="8">
        <f>D82</f>
        <v>52752048</v>
      </c>
      <c r="E81" s="9">
        <f>E82</f>
        <v>200095110</v>
      </c>
      <c r="F81" s="44">
        <f t="shared" si="4"/>
        <v>147343062</v>
      </c>
      <c r="G81" s="156">
        <f>E81/D81*100</f>
        <v>379.3124960759817</v>
      </c>
      <c r="H81" s="10"/>
      <c r="I81" s="11"/>
      <c r="J81" s="12"/>
      <c r="K81" s="12"/>
      <c r="L81" s="13"/>
      <c r="M81" s="12"/>
      <c r="N81" s="13"/>
      <c r="O81" s="13"/>
      <c r="P81" s="13"/>
      <c r="Q81" s="13"/>
      <c r="R81" s="13"/>
      <c r="S81" s="12"/>
      <c r="T81" s="14"/>
    </row>
    <row r="82" spans="1:20" s="2" customFormat="1" ht="20.100000000000001" customHeight="1" x14ac:dyDescent="0.15">
      <c r="A82" s="56"/>
      <c r="B82" s="20" t="s">
        <v>225</v>
      </c>
      <c r="C82" s="58"/>
      <c r="D82" s="17">
        <f>D83+D84+D85</f>
        <v>52752048</v>
      </c>
      <c r="E82" s="18">
        <f>E83+E84+E85</f>
        <v>200095110</v>
      </c>
      <c r="F82" s="46">
        <f t="shared" si="4"/>
        <v>147343062</v>
      </c>
      <c r="G82" s="156">
        <f>E82/D82*100</f>
        <v>379.3124960759817</v>
      </c>
      <c r="H82" s="45"/>
      <c r="I82" s="19"/>
      <c r="J82" s="20"/>
      <c r="K82" s="20"/>
      <c r="L82" s="21"/>
      <c r="M82" s="20"/>
      <c r="N82" s="21"/>
      <c r="O82" s="21"/>
      <c r="P82" s="21"/>
      <c r="Q82" s="21"/>
      <c r="R82" s="21"/>
      <c r="S82" s="20"/>
      <c r="T82" s="37"/>
    </row>
    <row r="83" spans="1:20" s="2" customFormat="1" ht="20.100000000000001" customHeight="1" x14ac:dyDescent="0.15">
      <c r="A83" s="57"/>
      <c r="B83" s="49"/>
      <c r="C83" s="206" t="s">
        <v>226</v>
      </c>
      <c r="D83" s="17">
        <v>52752046</v>
      </c>
      <c r="E83" s="18">
        <v>200095108</v>
      </c>
      <c r="F83" s="46">
        <f t="shared" si="4"/>
        <v>147343062</v>
      </c>
      <c r="G83" s="156">
        <f>E83/D83*100</f>
        <v>379.31250666561823</v>
      </c>
      <c r="H83" s="45"/>
      <c r="I83" s="19"/>
      <c r="J83" s="20"/>
      <c r="K83" s="20"/>
      <c r="L83" s="21"/>
      <c r="M83" s="20"/>
      <c r="N83" s="21"/>
      <c r="O83" s="21"/>
      <c r="P83" s="21"/>
      <c r="Q83" s="21"/>
      <c r="R83" s="21"/>
      <c r="S83" s="22"/>
      <c r="T83" s="37"/>
    </row>
    <row r="84" spans="1:20" s="2" customFormat="1" ht="20.100000000000001" customHeight="1" x14ac:dyDescent="0.15">
      <c r="A84" s="57"/>
      <c r="B84" s="189"/>
      <c r="C84" s="206" t="s">
        <v>227</v>
      </c>
      <c r="D84" s="17">
        <v>2</v>
      </c>
      <c r="E84" s="18">
        <v>2</v>
      </c>
      <c r="F84" s="46">
        <f t="shared" si="4"/>
        <v>0</v>
      </c>
      <c r="G84" s="156">
        <v>0</v>
      </c>
      <c r="H84" s="45"/>
      <c r="I84" s="19"/>
      <c r="J84" s="20"/>
      <c r="K84" s="20"/>
      <c r="L84" s="21"/>
      <c r="M84" s="20"/>
      <c r="N84" s="21"/>
      <c r="O84" s="21"/>
      <c r="P84" s="21"/>
      <c r="Q84" s="21"/>
      <c r="R84" s="21"/>
      <c r="S84" s="22"/>
      <c r="T84" s="37"/>
    </row>
    <row r="85" spans="1:20" s="2" customFormat="1" ht="20.100000000000001" customHeight="1" x14ac:dyDescent="0.15">
      <c r="A85" s="57"/>
      <c r="B85" s="189"/>
      <c r="C85" s="206" t="s">
        <v>350</v>
      </c>
      <c r="D85" s="17">
        <v>0</v>
      </c>
      <c r="E85" s="18">
        <v>0</v>
      </c>
      <c r="F85" s="46">
        <f t="shared" si="4"/>
        <v>0</v>
      </c>
      <c r="G85" s="156">
        <v>0</v>
      </c>
      <c r="H85" s="45"/>
      <c r="I85" s="19"/>
      <c r="J85" s="20"/>
      <c r="K85" s="20"/>
      <c r="L85" s="21"/>
      <c r="M85" s="20"/>
      <c r="N85" s="21"/>
      <c r="O85" s="21"/>
      <c r="P85" s="21"/>
      <c r="Q85" s="21"/>
      <c r="R85" s="21"/>
      <c r="S85" s="22"/>
      <c r="T85" s="37"/>
    </row>
    <row r="86" spans="1:20" s="2" customFormat="1" ht="20.100000000000001" customHeight="1" x14ac:dyDescent="0.15">
      <c r="A86" s="374" t="s">
        <v>228</v>
      </c>
      <c r="B86" s="375"/>
      <c r="C86" s="369"/>
      <c r="D86" s="8">
        <f>D87</f>
        <v>116915982</v>
      </c>
      <c r="E86" s="9">
        <f>E87</f>
        <v>79650000</v>
      </c>
      <c r="F86" s="46">
        <f t="shared" si="4"/>
        <v>-37265982</v>
      </c>
      <c r="G86" s="156">
        <f>E86/D86*100</f>
        <v>68.125844420483077</v>
      </c>
      <c r="H86" s="10"/>
      <c r="I86" s="11"/>
      <c r="J86" s="12"/>
      <c r="K86" s="12"/>
      <c r="L86" s="13"/>
      <c r="M86" s="12"/>
      <c r="N86" s="13"/>
      <c r="O86" s="13"/>
      <c r="P86" s="13"/>
      <c r="Q86" s="13"/>
      <c r="R86" s="13"/>
      <c r="S86" s="12"/>
      <c r="T86" s="14"/>
    </row>
    <row r="87" spans="1:20" s="2" customFormat="1" ht="20.100000000000001" customHeight="1" x14ac:dyDescent="0.15">
      <c r="A87" s="15"/>
      <c r="B87" s="368" t="s">
        <v>229</v>
      </c>
      <c r="C87" s="369"/>
      <c r="D87" s="17">
        <f>D88+D89+D92+D90</f>
        <v>116915982</v>
      </c>
      <c r="E87" s="18">
        <f>E88+E89+E90+E92</f>
        <v>79650000</v>
      </c>
      <c r="F87" s="46">
        <f t="shared" si="4"/>
        <v>-37265982</v>
      </c>
      <c r="G87" s="156">
        <f>E87/D87*100</f>
        <v>68.125844420483077</v>
      </c>
      <c r="H87" s="45"/>
      <c r="I87" s="19"/>
      <c r="J87" s="20"/>
      <c r="K87" s="20"/>
      <c r="L87" s="21"/>
      <c r="M87" s="20"/>
      <c r="N87" s="21"/>
      <c r="O87" s="21"/>
      <c r="P87" s="21"/>
      <c r="Q87" s="21"/>
      <c r="R87" s="21"/>
      <c r="S87" s="20"/>
      <c r="T87" s="37"/>
    </row>
    <row r="88" spans="1:20" s="2" customFormat="1" ht="20.100000000000001" customHeight="1" x14ac:dyDescent="0.15">
      <c r="A88" s="16"/>
      <c r="B88" s="205"/>
      <c r="C88" s="200" t="s">
        <v>230</v>
      </c>
      <c r="D88" s="8">
        <v>0</v>
      </c>
      <c r="E88" s="9">
        <v>0</v>
      </c>
      <c r="F88" s="46">
        <f t="shared" si="4"/>
        <v>0</v>
      </c>
      <c r="G88" s="156">
        <v>0</v>
      </c>
      <c r="H88" s="10"/>
      <c r="I88" s="11"/>
      <c r="J88" s="12"/>
      <c r="K88" s="12"/>
      <c r="L88" s="13"/>
      <c r="M88" s="12"/>
      <c r="N88" s="13"/>
      <c r="O88" s="13"/>
      <c r="P88" s="13"/>
      <c r="Q88" s="13"/>
      <c r="R88" s="13"/>
      <c r="S88" s="42"/>
      <c r="T88" s="14"/>
    </row>
    <row r="89" spans="1:20" s="2" customFormat="1" ht="20.100000000000001" customHeight="1" x14ac:dyDescent="0.15">
      <c r="A89" s="16"/>
      <c r="B89" s="3"/>
      <c r="C89" s="200" t="s">
        <v>231</v>
      </c>
      <c r="D89" s="8">
        <v>117816</v>
      </c>
      <c r="E89" s="9">
        <f>T89</f>
        <v>150000</v>
      </c>
      <c r="F89" s="183">
        <f t="shared" si="4"/>
        <v>32184</v>
      </c>
      <c r="G89" s="156">
        <f>E89/D89*100</f>
        <v>127.31717254023222</v>
      </c>
      <c r="H89" s="45" t="s">
        <v>349</v>
      </c>
      <c r="I89" s="19"/>
      <c r="J89" s="20"/>
      <c r="K89" s="20"/>
      <c r="L89" s="21"/>
      <c r="M89" s="20"/>
      <c r="N89" s="21"/>
      <c r="O89" s="21"/>
      <c r="P89" s="21"/>
      <c r="Q89" s="21"/>
      <c r="R89" s="21"/>
      <c r="S89" s="20" t="s">
        <v>8</v>
      </c>
      <c r="T89" s="37">
        <v>150000</v>
      </c>
    </row>
    <row r="90" spans="1:20" s="2" customFormat="1" ht="20.100000000000001" customHeight="1" x14ac:dyDescent="0.15">
      <c r="A90" s="16"/>
      <c r="B90" s="3"/>
      <c r="C90" s="35" t="s">
        <v>260</v>
      </c>
      <c r="D90" s="25">
        <v>56640000</v>
      </c>
      <c r="E90" s="25">
        <f>T90+T91</f>
        <v>57000000</v>
      </c>
      <c r="F90" s="197">
        <f t="shared" si="4"/>
        <v>360000</v>
      </c>
      <c r="G90" s="154">
        <v>0</v>
      </c>
      <c r="H90" s="45" t="s">
        <v>348</v>
      </c>
      <c r="I90" s="19">
        <v>50000</v>
      </c>
      <c r="J90" s="20" t="s">
        <v>4</v>
      </c>
      <c r="K90" s="20" t="s">
        <v>5</v>
      </c>
      <c r="L90" s="21">
        <v>92</v>
      </c>
      <c r="M90" s="20" t="s">
        <v>7</v>
      </c>
      <c r="N90" s="21" t="s">
        <v>5</v>
      </c>
      <c r="O90" s="21">
        <v>12</v>
      </c>
      <c r="P90" s="21" t="s">
        <v>9</v>
      </c>
      <c r="Q90" s="21"/>
      <c r="R90" s="21"/>
      <c r="S90" s="20" t="s">
        <v>8</v>
      </c>
      <c r="T90" s="37">
        <f>I90*L90*O90</f>
        <v>55200000</v>
      </c>
    </row>
    <row r="91" spans="1:20" s="2" customFormat="1" ht="20.100000000000001" customHeight="1" x14ac:dyDescent="0.15">
      <c r="A91" s="16"/>
      <c r="B91" s="3"/>
      <c r="C91" s="204"/>
      <c r="D91" s="24"/>
      <c r="E91" s="25"/>
      <c r="F91" s="4"/>
      <c r="G91" s="155"/>
      <c r="H91" s="27" t="s">
        <v>347</v>
      </c>
      <c r="I91" s="5">
        <v>30000</v>
      </c>
      <c r="J91" s="2" t="s">
        <v>4</v>
      </c>
      <c r="K91" s="2" t="s">
        <v>5</v>
      </c>
      <c r="L91" s="6">
        <v>5</v>
      </c>
      <c r="M91" s="2" t="s">
        <v>7</v>
      </c>
      <c r="N91" s="6" t="s">
        <v>5</v>
      </c>
      <c r="O91" s="6">
        <v>12</v>
      </c>
      <c r="P91" s="6" t="s">
        <v>9</v>
      </c>
      <c r="Q91" s="6"/>
      <c r="R91" s="6"/>
      <c r="S91" s="208" t="s">
        <v>8</v>
      </c>
      <c r="T91" s="32">
        <f>I91*L91*O91</f>
        <v>1800000</v>
      </c>
    </row>
    <row r="92" spans="1:20" s="2" customFormat="1" ht="20.100000000000001" customHeight="1" x14ac:dyDescent="0.15">
      <c r="A92" s="16"/>
      <c r="C92" s="205" t="s">
        <v>259</v>
      </c>
      <c r="D92" s="17">
        <v>60158166</v>
      </c>
      <c r="E92" s="18">
        <f>T92+T93+T94+T101+T102</f>
        <v>22500000</v>
      </c>
      <c r="F92" s="68">
        <f>E92-D92</f>
        <v>-37658166</v>
      </c>
      <c r="G92" s="154">
        <f>E92/D92*100</f>
        <v>37.401406153239449</v>
      </c>
      <c r="H92" s="45" t="s">
        <v>346</v>
      </c>
      <c r="I92" s="19">
        <v>32000</v>
      </c>
      <c r="J92" s="20" t="s">
        <v>4</v>
      </c>
      <c r="K92" s="20" t="s">
        <v>5</v>
      </c>
      <c r="L92" s="21">
        <v>200</v>
      </c>
      <c r="M92" s="20" t="s">
        <v>7</v>
      </c>
      <c r="N92" s="21"/>
      <c r="O92" s="21"/>
      <c r="P92" s="21"/>
      <c r="Q92" s="21"/>
      <c r="R92" s="21"/>
      <c r="S92" s="20" t="s">
        <v>8</v>
      </c>
      <c r="T92" s="37">
        <f>I92*L92</f>
        <v>6400000</v>
      </c>
    </row>
    <row r="93" spans="1:20" s="2" customFormat="1" ht="19.5" customHeight="1" x14ac:dyDescent="0.15">
      <c r="A93" s="16"/>
      <c r="C93" s="204"/>
      <c r="D93" s="24"/>
      <c r="E93" s="25"/>
      <c r="F93" s="4"/>
      <c r="G93" s="155"/>
      <c r="H93" s="27" t="s">
        <v>345</v>
      </c>
      <c r="I93" s="5">
        <v>150000</v>
      </c>
      <c r="J93" s="2" t="s">
        <v>4</v>
      </c>
      <c r="K93" s="2" t="s">
        <v>5</v>
      </c>
      <c r="L93" s="6">
        <v>10</v>
      </c>
      <c r="M93" s="2" t="s">
        <v>7</v>
      </c>
      <c r="N93" s="6"/>
      <c r="O93" s="6"/>
      <c r="P93" s="6"/>
      <c r="Q93" s="6"/>
      <c r="R93" s="6"/>
      <c r="S93" s="2" t="s">
        <v>8</v>
      </c>
      <c r="T93" s="32">
        <f>I93*L93</f>
        <v>1500000</v>
      </c>
    </row>
    <row r="94" spans="1:20" s="2" customFormat="1" ht="20.100000000000001" customHeight="1" x14ac:dyDescent="0.15">
      <c r="A94" s="16"/>
      <c r="C94" s="204"/>
      <c r="D94" s="24"/>
      <c r="E94" s="25"/>
      <c r="F94" s="4"/>
      <c r="G94" s="155"/>
      <c r="H94" s="27" t="s">
        <v>344</v>
      </c>
      <c r="I94" s="225"/>
      <c r="J94" s="61"/>
      <c r="K94" s="61"/>
      <c r="L94" s="224"/>
      <c r="M94" s="61"/>
      <c r="N94" s="224"/>
      <c r="O94" s="224"/>
      <c r="P94" s="224"/>
      <c r="Q94" s="224"/>
      <c r="R94" s="224"/>
      <c r="S94" s="61" t="s">
        <v>8</v>
      </c>
      <c r="T94" s="32">
        <v>6000000</v>
      </c>
    </row>
    <row r="95" spans="1:20" s="2" customFormat="1" ht="20.100000000000001" customHeight="1" x14ac:dyDescent="0.15">
      <c r="A95" s="16"/>
      <c r="C95" s="204"/>
      <c r="D95" s="24"/>
      <c r="E95" s="25"/>
      <c r="F95" s="4"/>
      <c r="G95" s="155"/>
      <c r="H95" s="212" t="s">
        <v>343</v>
      </c>
      <c r="I95" s="5">
        <v>15690</v>
      </c>
      <c r="J95" s="2" t="s">
        <v>4</v>
      </c>
      <c r="K95" s="2" t="s">
        <v>5</v>
      </c>
      <c r="L95" s="6">
        <v>40</v>
      </c>
      <c r="M95" s="2" t="s">
        <v>10</v>
      </c>
      <c r="N95" s="6" t="s">
        <v>5</v>
      </c>
      <c r="O95" s="6">
        <v>6</v>
      </c>
      <c r="P95" s="6" t="s">
        <v>9</v>
      </c>
      <c r="Q95" s="210" t="s">
        <v>339</v>
      </c>
      <c r="R95" s="223">
        <v>0.2</v>
      </c>
      <c r="S95" s="211" t="s">
        <v>8</v>
      </c>
      <c r="T95" s="209">
        <f t="shared" ref="T95:T100" si="5">ROUNDDOWN(I95*L95*O95*R95,-1)</f>
        <v>753120</v>
      </c>
    </row>
    <row r="96" spans="1:20" s="2" customFormat="1" ht="20.100000000000001" customHeight="1" x14ac:dyDescent="0.15">
      <c r="A96" s="16"/>
      <c r="C96" s="204"/>
      <c r="D96" s="24"/>
      <c r="E96" s="25"/>
      <c r="F96" s="4"/>
      <c r="G96" s="155"/>
      <c r="H96" s="212" t="s">
        <v>342</v>
      </c>
      <c r="I96" s="5">
        <v>11210</v>
      </c>
      <c r="J96" s="2" t="s">
        <v>4</v>
      </c>
      <c r="K96" s="2" t="s">
        <v>5</v>
      </c>
      <c r="L96" s="6">
        <v>120</v>
      </c>
      <c r="M96" s="2" t="s">
        <v>10</v>
      </c>
      <c r="N96" s="6" t="s">
        <v>5</v>
      </c>
      <c r="O96" s="6">
        <v>12</v>
      </c>
      <c r="P96" s="6" t="s">
        <v>9</v>
      </c>
      <c r="Q96" s="210" t="s">
        <v>339</v>
      </c>
      <c r="R96" s="223">
        <v>0.2</v>
      </c>
      <c r="S96" s="211" t="s">
        <v>8</v>
      </c>
      <c r="T96" s="209">
        <f t="shared" si="5"/>
        <v>3228480</v>
      </c>
    </row>
    <row r="97" spans="1:20" s="2" customFormat="1" ht="20.100000000000001" customHeight="1" x14ac:dyDescent="0.15">
      <c r="A97" s="16"/>
      <c r="C97" s="204"/>
      <c r="D97" s="24"/>
      <c r="E97" s="25"/>
      <c r="F97" s="4"/>
      <c r="G97" s="155"/>
      <c r="H97" s="212" t="s">
        <v>341</v>
      </c>
      <c r="I97" s="5">
        <v>15690</v>
      </c>
      <c r="J97" s="2" t="s">
        <v>4</v>
      </c>
      <c r="K97" s="2" t="s">
        <v>5</v>
      </c>
      <c r="L97" s="6">
        <v>30</v>
      </c>
      <c r="M97" s="2" t="s">
        <v>10</v>
      </c>
      <c r="N97" s="6" t="s">
        <v>5</v>
      </c>
      <c r="O97" s="6">
        <v>6</v>
      </c>
      <c r="P97" s="6" t="s">
        <v>9</v>
      </c>
      <c r="Q97" s="210" t="s">
        <v>339</v>
      </c>
      <c r="R97" s="223">
        <v>0.12</v>
      </c>
      <c r="S97" s="211" t="s">
        <v>8</v>
      </c>
      <c r="T97" s="209">
        <f t="shared" si="5"/>
        <v>338900</v>
      </c>
    </row>
    <row r="98" spans="1:20" s="2" customFormat="1" ht="20.100000000000001" customHeight="1" x14ac:dyDescent="0.15">
      <c r="A98" s="16"/>
      <c r="C98" s="204"/>
      <c r="D98" s="24"/>
      <c r="E98" s="25"/>
      <c r="F98" s="4"/>
      <c r="G98" s="155"/>
      <c r="H98" s="212" t="s">
        <v>340</v>
      </c>
      <c r="I98" s="5">
        <v>11210</v>
      </c>
      <c r="J98" s="2" t="s">
        <v>4</v>
      </c>
      <c r="K98" s="2" t="s">
        <v>5</v>
      </c>
      <c r="L98" s="6">
        <v>58</v>
      </c>
      <c r="M98" s="2" t="s">
        <v>10</v>
      </c>
      <c r="N98" s="6" t="s">
        <v>5</v>
      </c>
      <c r="O98" s="6">
        <v>12</v>
      </c>
      <c r="P98" s="6" t="s">
        <v>9</v>
      </c>
      <c r="Q98" s="210" t="s">
        <v>339</v>
      </c>
      <c r="R98" s="223">
        <v>0.12</v>
      </c>
      <c r="S98" s="211" t="s">
        <v>8</v>
      </c>
      <c r="T98" s="209">
        <f t="shared" si="5"/>
        <v>936250</v>
      </c>
    </row>
    <row r="99" spans="1:20" s="2" customFormat="1" ht="20.100000000000001" customHeight="1" x14ac:dyDescent="0.15">
      <c r="A99" s="16"/>
      <c r="C99" s="204"/>
      <c r="D99" s="24"/>
      <c r="E99" s="25"/>
      <c r="F99" s="4"/>
      <c r="G99" s="155"/>
      <c r="H99" s="212" t="s">
        <v>341</v>
      </c>
      <c r="I99" s="5">
        <v>15690</v>
      </c>
      <c r="J99" s="2" t="s">
        <v>4</v>
      </c>
      <c r="K99" s="2" t="s">
        <v>5</v>
      </c>
      <c r="L99" s="6">
        <v>30</v>
      </c>
      <c r="M99" s="2" t="s">
        <v>10</v>
      </c>
      <c r="N99" s="6" t="s">
        <v>5</v>
      </c>
      <c r="O99" s="6">
        <v>6</v>
      </c>
      <c r="P99" s="6" t="s">
        <v>9</v>
      </c>
      <c r="Q99" s="210" t="s">
        <v>339</v>
      </c>
      <c r="R99" s="223">
        <v>0.08</v>
      </c>
      <c r="S99" s="211" t="s">
        <v>8</v>
      </c>
      <c r="T99" s="209">
        <f t="shared" si="5"/>
        <v>225930</v>
      </c>
    </row>
    <row r="100" spans="1:20" s="2" customFormat="1" ht="20.100000000000001" customHeight="1" x14ac:dyDescent="0.15">
      <c r="A100" s="16"/>
      <c r="C100" s="204"/>
      <c r="D100" s="24"/>
      <c r="E100" s="25"/>
      <c r="F100" s="4"/>
      <c r="G100" s="155"/>
      <c r="H100" s="212" t="s">
        <v>340</v>
      </c>
      <c r="I100" s="5">
        <v>11210</v>
      </c>
      <c r="J100" s="2" t="s">
        <v>4</v>
      </c>
      <c r="K100" s="2" t="s">
        <v>5</v>
      </c>
      <c r="L100" s="6">
        <v>50</v>
      </c>
      <c r="M100" s="2" t="s">
        <v>10</v>
      </c>
      <c r="N100" s="6" t="s">
        <v>5</v>
      </c>
      <c r="O100" s="6">
        <v>12</v>
      </c>
      <c r="P100" s="6" t="s">
        <v>9</v>
      </c>
      <c r="Q100" s="210" t="s">
        <v>339</v>
      </c>
      <c r="R100" s="223">
        <v>0.08</v>
      </c>
      <c r="S100" s="211" t="s">
        <v>8</v>
      </c>
      <c r="T100" s="209">
        <f t="shared" si="5"/>
        <v>538080</v>
      </c>
    </row>
    <row r="101" spans="1:20" s="2" customFormat="1" ht="20.100000000000001" customHeight="1" x14ac:dyDescent="0.15">
      <c r="A101" s="16"/>
      <c r="B101" s="3"/>
      <c r="C101" s="204"/>
      <c r="D101" s="24"/>
      <c r="E101" s="25"/>
      <c r="F101" s="4"/>
      <c r="G101" s="155"/>
      <c r="H101" s="186" t="s">
        <v>338</v>
      </c>
      <c r="I101" s="5">
        <v>5000000</v>
      </c>
      <c r="J101" s="2" t="s">
        <v>4</v>
      </c>
      <c r="K101" s="2" t="s">
        <v>5</v>
      </c>
      <c r="L101" s="6">
        <v>1</v>
      </c>
      <c r="M101" s="2" t="s">
        <v>13</v>
      </c>
      <c r="N101" s="6"/>
      <c r="O101" s="6"/>
      <c r="P101" s="6"/>
      <c r="Q101" s="6"/>
      <c r="R101" s="6"/>
      <c r="S101" s="208" t="s">
        <v>8</v>
      </c>
      <c r="T101" s="187">
        <f>I101*L101</f>
        <v>5000000</v>
      </c>
    </row>
    <row r="102" spans="1:20" s="2" customFormat="1" ht="20.100000000000001" customHeight="1" x14ac:dyDescent="0.15">
      <c r="A102" s="188"/>
      <c r="B102" s="72"/>
      <c r="C102" s="201"/>
      <c r="D102" s="7"/>
      <c r="E102" s="71"/>
      <c r="F102" s="70"/>
      <c r="G102" s="153"/>
      <c r="H102" s="170" t="s">
        <v>337</v>
      </c>
      <c r="I102" s="73">
        <v>300000</v>
      </c>
      <c r="J102" s="72" t="s">
        <v>4</v>
      </c>
      <c r="K102" s="72" t="s">
        <v>5</v>
      </c>
      <c r="L102" s="143">
        <v>12</v>
      </c>
      <c r="M102" s="72" t="s">
        <v>9</v>
      </c>
      <c r="N102" s="143"/>
      <c r="O102" s="143"/>
      <c r="P102" s="143"/>
      <c r="Q102" s="143"/>
      <c r="R102" s="143"/>
      <c r="S102" s="72" t="s">
        <v>8</v>
      </c>
      <c r="T102" s="74">
        <f>I102*L102</f>
        <v>3600000</v>
      </c>
    </row>
    <row r="103" spans="1:20" s="2" customFormat="1" ht="20.100000000000001" customHeight="1" x14ac:dyDescent="0.15">
      <c r="A103" s="365" t="s">
        <v>263</v>
      </c>
      <c r="B103" s="366"/>
      <c r="C103" s="367"/>
      <c r="D103" s="7">
        <f>D104</f>
        <v>0</v>
      </c>
      <c r="E103" s="71">
        <f>E104</f>
        <v>0</v>
      </c>
      <c r="F103" s="222">
        <f>E103-D103</f>
        <v>0</v>
      </c>
      <c r="G103" s="153">
        <v>0</v>
      </c>
      <c r="H103" s="170"/>
      <c r="I103" s="73"/>
      <c r="J103" s="72"/>
      <c r="K103" s="72"/>
      <c r="L103" s="143"/>
      <c r="M103" s="72"/>
      <c r="N103" s="143"/>
      <c r="O103" s="143"/>
      <c r="P103" s="143"/>
      <c r="Q103" s="143"/>
      <c r="R103" s="143"/>
      <c r="S103" s="72"/>
      <c r="T103" s="74"/>
    </row>
    <row r="104" spans="1:20" s="2" customFormat="1" ht="20.100000000000001" customHeight="1" x14ac:dyDescent="0.15">
      <c r="A104" s="15"/>
      <c r="B104" s="368" t="s">
        <v>264</v>
      </c>
      <c r="C104" s="369"/>
      <c r="D104" s="17">
        <f>D105+D106</f>
        <v>0</v>
      </c>
      <c r="E104" s="18">
        <f>E105+E106</f>
        <v>0</v>
      </c>
      <c r="F104" s="46">
        <f>E104-D104</f>
        <v>0</v>
      </c>
      <c r="G104" s="156">
        <v>0</v>
      </c>
      <c r="H104" s="45"/>
      <c r="I104" s="19"/>
      <c r="J104" s="20"/>
      <c r="K104" s="20"/>
      <c r="L104" s="21"/>
      <c r="M104" s="20"/>
      <c r="N104" s="21"/>
      <c r="O104" s="21"/>
      <c r="P104" s="21"/>
      <c r="Q104" s="21"/>
      <c r="R104" s="21"/>
      <c r="S104" s="20"/>
      <c r="T104" s="37"/>
    </row>
    <row r="105" spans="1:20" s="2" customFormat="1" ht="20.100000000000001" customHeight="1" x14ac:dyDescent="0.15">
      <c r="A105" s="16"/>
      <c r="B105" s="205"/>
      <c r="C105" s="200" t="s">
        <v>265</v>
      </c>
      <c r="D105" s="8">
        <v>0</v>
      </c>
      <c r="E105" s="9">
        <v>0</v>
      </c>
      <c r="F105" s="46">
        <f>E105-D105</f>
        <v>0</v>
      </c>
      <c r="G105" s="156">
        <v>0</v>
      </c>
      <c r="H105" s="10"/>
      <c r="I105" s="11"/>
      <c r="J105" s="12"/>
      <c r="K105" s="12"/>
      <c r="L105" s="13"/>
      <c r="M105" s="12"/>
      <c r="N105" s="13"/>
      <c r="O105" s="13"/>
      <c r="P105" s="13"/>
      <c r="Q105" s="13"/>
      <c r="R105" s="13"/>
      <c r="S105" s="42"/>
      <c r="T105" s="14"/>
    </row>
    <row r="106" spans="1:20" s="2" customFormat="1" ht="20.100000000000001" customHeight="1" x14ac:dyDescent="0.15">
      <c r="A106" s="50"/>
      <c r="B106" s="54"/>
      <c r="C106" s="60" t="s">
        <v>266</v>
      </c>
      <c r="D106" s="51">
        <v>0</v>
      </c>
      <c r="E106" s="52">
        <v>0</v>
      </c>
      <c r="F106" s="177">
        <f>E106-D106</f>
        <v>0</v>
      </c>
      <c r="G106" s="171">
        <v>0</v>
      </c>
      <c r="H106" s="110"/>
      <c r="I106" s="53"/>
      <c r="J106" s="54"/>
      <c r="K106" s="54"/>
      <c r="L106" s="203"/>
      <c r="M106" s="54"/>
      <c r="N106" s="203"/>
      <c r="O106" s="203"/>
      <c r="P106" s="203"/>
      <c r="Q106" s="203"/>
      <c r="R106" s="203"/>
      <c r="S106" s="54"/>
      <c r="T106" s="111"/>
    </row>
    <row r="107" spans="1:20" s="2" customFormat="1" ht="20.100000000000001" customHeight="1" x14ac:dyDescent="0.15">
      <c r="C107" s="3"/>
      <c r="D107" s="4"/>
      <c r="E107" s="5"/>
      <c r="F107" s="4"/>
      <c r="G107" s="150"/>
      <c r="I107" s="5"/>
      <c r="L107" s="6"/>
      <c r="N107" s="6"/>
      <c r="O107" s="6"/>
      <c r="P107" s="6"/>
      <c r="Q107" s="6"/>
      <c r="R107" s="6"/>
      <c r="T107" s="5"/>
    </row>
    <row r="108" spans="1:20" s="2" customFormat="1" ht="20.100000000000001" customHeight="1" x14ac:dyDescent="0.15">
      <c r="C108" s="3"/>
      <c r="D108" s="4"/>
      <c r="E108" s="5"/>
      <c r="F108" s="4"/>
      <c r="G108" s="150"/>
      <c r="I108" s="5"/>
      <c r="L108" s="6"/>
      <c r="N108" s="6"/>
      <c r="O108" s="6"/>
      <c r="P108" s="6"/>
      <c r="Q108" s="6"/>
      <c r="R108" s="6"/>
      <c r="T108" s="5"/>
    </row>
    <row r="109" spans="1:20" s="2" customFormat="1" ht="20.100000000000001" customHeight="1" x14ac:dyDescent="0.15">
      <c r="C109" s="3"/>
      <c r="D109" s="4"/>
      <c r="E109" s="5"/>
      <c r="F109" s="4"/>
      <c r="G109" s="150"/>
      <c r="I109" s="5"/>
      <c r="L109" s="6"/>
      <c r="N109" s="6"/>
      <c r="O109" s="6"/>
      <c r="P109" s="6"/>
      <c r="Q109" s="6"/>
      <c r="R109" s="6"/>
      <c r="T109" s="5"/>
    </row>
    <row r="110" spans="1:20" s="2" customFormat="1" ht="20.100000000000001" customHeight="1" x14ac:dyDescent="0.15">
      <c r="C110" s="3"/>
      <c r="D110" s="4"/>
      <c r="E110" s="5"/>
      <c r="F110" s="4"/>
      <c r="G110" s="150"/>
      <c r="I110" s="5"/>
      <c r="L110" s="6"/>
      <c r="N110" s="6"/>
      <c r="O110" s="6"/>
      <c r="P110" s="6"/>
      <c r="Q110" s="6"/>
      <c r="R110" s="6"/>
      <c r="T110" s="5"/>
    </row>
    <row r="111" spans="1:20" s="2" customFormat="1" ht="20.100000000000001" customHeight="1" x14ac:dyDescent="0.15">
      <c r="C111" s="3"/>
      <c r="D111" s="4"/>
      <c r="E111" s="5"/>
      <c r="F111" s="4"/>
      <c r="G111" s="150"/>
      <c r="I111" s="5"/>
      <c r="L111" s="6"/>
      <c r="N111" s="6"/>
      <c r="O111" s="6"/>
      <c r="P111" s="6"/>
      <c r="Q111" s="6"/>
      <c r="R111" s="6"/>
      <c r="T111" s="5"/>
    </row>
    <row r="112" spans="1:20" s="2" customFormat="1" ht="20.100000000000001" customHeight="1" x14ac:dyDescent="0.15">
      <c r="C112" s="3"/>
      <c r="D112" s="4"/>
      <c r="E112" s="5"/>
      <c r="F112" s="4"/>
      <c r="G112" s="150"/>
      <c r="I112" s="5"/>
      <c r="L112" s="6"/>
      <c r="N112" s="6"/>
      <c r="O112" s="6"/>
      <c r="P112" s="6"/>
      <c r="Q112" s="6"/>
      <c r="R112" s="6"/>
      <c r="T112" s="5"/>
    </row>
    <row r="113" spans="3:20" s="2" customFormat="1" ht="20.100000000000001" customHeight="1" x14ac:dyDescent="0.15">
      <c r="C113" s="3"/>
      <c r="D113" s="4"/>
      <c r="E113" s="5"/>
      <c r="F113" s="4"/>
      <c r="G113" s="150"/>
      <c r="I113" s="5"/>
      <c r="L113" s="6"/>
      <c r="N113" s="6"/>
      <c r="O113" s="6"/>
      <c r="P113" s="6"/>
      <c r="Q113" s="6"/>
      <c r="R113" s="6"/>
      <c r="T113" s="5"/>
    </row>
    <row r="114" spans="3:20" s="2" customFormat="1" ht="20.100000000000001" customHeight="1" x14ac:dyDescent="0.15">
      <c r="C114" s="3"/>
      <c r="D114" s="4"/>
      <c r="E114" s="5"/>
      <c r="F114" s="4"/>
      <c r="G114" s="150"/>
      <c r="I114" s="5"/>
      <c r="L114" s="6"/>
      <c r="N114" s="6"/>
      <c r="O114" s="6"/>
      <c r="P114" s="6"/>
      <c r="Q114" s="6"/>
      <c r="R114" s="6"/>
      <c r="T114" s="5"/>
    </row>
    <row r="115" spans="3:20" s="2" customFormat="1" ht="20.100000000000001" customHeight="1" x14ac:dyDescent="0.15">
      <c r="C115" s="3"/>
      <c r="D115" s="4"/>
      <c r="E115" s="5"/>
      <c r="F115" s="4"/>
      <c r="G115" s="150"/>
      <c r="I115" s="5"/>
      <c r="L115" s="6"/>
      <c r="N115" s="6"/>
      <c r="O115" s="6"/>
      <c r="P115" s="6"/>
      <c r="Q115" s="6"/>
      <c r="R115" s="6"/>
      <c r="T115" s="5"/>
    </row>
  </sheetData>
  <mergeCells count="21">
    <mergeCell ref="A1:T1"/>
    <mergeCell ref="A5:C5"/>
    <mergeCell ref="A6:C6"/>
    <mergeCell ref="B7:C7"/>
    <mergeCell ref="A25:C25"/>
    <mergeCell ref="E3:E4"/>
    <mergeCell ref="H3:T4"/>
    <mergeCell ref="F3:G3"/>
    <mergeCell ref="A3:A4"/>
    <mergeCell ref="B3:B4"/>
    <mergeCell ref="C3:C4"/>
    <mergeCell ref="D3:D4"/>
    <mergeCell ref="A103:C103"/>
    <mergeCell ref="B104:C104"/>
    <mergeCell ref="B26:C26"/>
    <mergeCell ref="A28:C28"/>
    <mergeCell ref="B29:C29"/>
    <mergeCell ref="A31:C31"/>
    <mergeCell ref="B32:C32"/>
    <mergeCell ref="A86:C86"/>
    <mergeCell ref="B87:C87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4" firstPageNumber="193" orientation="landscape" useFirstPageNumber="1" r:id="rId1"/>
  <headerFooter alignWithMargins="0">
    <oddFooter>&amp;C&amp;P&amp;R무량수전(2019. 11. 25)</oddFooter>
  </headerFooter>
  <rowBreaks count="4" manualBreakCount="4">
    <brk id="27" max="16383" man="1"/>
    <brk id="50" max="16383" man="1"/>
    <brk id="76" max="16383" man="1"/>
    <brk id="102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27"/>
  <sheetViews>
    <sheetView tabSelected="1" view="pageBreakPreview" zoomScaleNormal="100" zoomScaleSheetLayoutView="100" workbookViewId="0">
      <pane ySplit="5" topLeftCell="A166" activePane="bottomLeft" state="frozen"/>
      <selection pane="bottomLeft" activeCell="X194" sqref="X194"/>
    </sheetView>
  </sheetViews>
  <sheetFormatPr defaultColWidth="8.88671875" defaultRowHeight="13.5" x14ac:dyDescent="0.15"/>
  <cols>
    <col min="1" max="1" width="3.21875" style="1" customWidth="1"/>
    <col min="2" max="2" width="3.5546875" style="1" customWidth="1"/>
    <col min="3" max="3" width="19.109375" style="92" customWidth="1"/>
    <col min="4" max="5" width="11.88671875" style="1" customWidth="1"/>
    <col min="6" max="6" width="12.6640625" style="1" customWidth="1"/>
    <col min="7" max="7" width="8.77734375" style="159" customWidth="1"/>
    <col min="8" max="8" width="25.8867187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93" customWidth="1"/>
    <col min="13" max="13" width="1.88671875" style="1" customWidth="1"/>
    <col min="14" max="14" width="3" style="93" customWidth="1"/>
    <col min="15" max="15" width="4" style="93" customWidth="1"/>
    <col min="16" max="16" width="2.109375" style="93" customWidth="1"/>
    <col min="17" max="17" width="1.44140625" style="1" customWidth="1"/>
    <col min="18" max="18" width="11.109375" style="1" bestFit="1" customWidth="1"/>
    <col min="19" max="19" width="8.88671875" style="1"/>
    <col min="20" max="20" width="9.5546875" style="1" bestFit="1" customWidth="1"/>
    <col min="21" max="16384" width="8.88671875" style="1"/>
  </cols>
  <sheetData>
    <row r="1" spans="1:20" ht="46.5" customHeight="1" x14ac:dyDescent="0.15">
      <c r="A1" s="376" t="s">
        <v>290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</row>
    <row r="2" spans="1:20" s="2" customFormat="1" ht="19.5" customHeight="1" thickBot="1" x14ac:dyDescent="0.2">
      <c r="A2" s="61" t="s">
        <v>14</v>
      </c>
      <c r="C2" s="3"/>
      <c r="D2" s="4"/>
      <c r="E2" s="5"/>
      <c r="F2" s="4"/>
      <c r="G2" s="150"/>
      <c r="I2" s="5"/>
      <c r="L2" s="6"/>
      <c r="N2" s="6"/>
      <c r="O2" s="6"/>
      <c r="P2" s="6"/>
      <c r="R2" s="4" t="s">
        <v>15</v>
      </c>
    </row>
    <row r="3" spans="1:20" s="2" customFormat="1" ht="18.95" customHeight="1" x14ac:dyDescent="0.15">
      <c r="A3" s="408" t="s">
        <v>0</v>
      </c>
      <c r="B3" s="410" t="s">
        <v>1</v>
      </c>
      <c r="C3" s="411" t="s">
        <v>2</v>
      </c>
      <c r="D3" s="412" t="s">
        <v>371</v>
      </c>
      <c r="E3" s="412" t="s">
        <v>372</v>
      </c>
      <c r="F3" s="413" t="s">
        <v>232</v>
      </c>
      <c r="G3" s="414"/>
      <c r="H3" s="415" t="s">
        <v>3</v>
      </c>
      <c r="I3" s="410"/>
      <c r="J3" s="410"/>
      <c r="K3" s="410"/>
      <c r="L3" s="410"/>
      <c r="M3" s="410"/>
      <c r="N3" s="410"/>
      <c r="O3" s="410"/>
      <c r="P3" s="410"/>
      <c r="Q3" s="410"/>
      <c r="R3" s="416"/>
    </row>
    <row r="4" spans="1:20" s="2" customFormat="1" ht="18.95" customHeight="1" x14ac:dyDescent="0.15">
      <c r="A4" s="409"/>
      <c r="B4" s="386"/>
      <c r="C4" s="393"/>
      <c r="D4" s="381"/>
      <c r="E4" s="381"/>
      <c r="F4" s="144" t="s">
        <v>241</v>
      </c>
      <c r="G4" s="167" t="s">
        <v>242</v>
      </c>
      <c r="H4" s="385"/>
      <c r="I4" s="386"/>
      <c r="J4" s="386"/>
      <c r="K4" s="386"/>
      <c r="L4" s="386"/>
      <c r="M4" s="386"/>
      <c r="N4" s="386"/>
      <c r="O4" s="386"/>
      <c r="P4" s="386"/>
      <c r="Q4" s="386"/>
      <c r="R4" s="417"/>
    </row>
    <row r="5" spans="1:20" s="2" customFormat="1" ht="20.100000000000001" customHeight="1" x14ac:dyDescent="0.15">
      <c r="A5" s="405" t="s">
        <v>16</v>
      </c>
      <c r="B5" s="378"/>
      <c r="C5" s="379"/>
      <c r="D5" s="62">
        <f>D6+D123+D136+D164+D167+D170+D174+D178+D182+D186</f>
        <v>4065675000</v>
      </c>
      <c r="E5" s="63">
        <f>E6+E123+E136+E164+E167+E170+E174+E178+E182+E186</f>
        <v>4303200000</v>
      </c>
      <c r="F5" s="64">
        <f>E5-D5</f>
        <v>237525000</v>
      </c>
      <c r="G5" s="152">
        <f>E5/D5*100</f>
        <v>105.84220332417127</v>
      </c>
      <c r="H5" s="65"/>
      <c r="I5" s="65"/>
      <c r="J5" s="66"/>
      <c r="K5" s="66"/>
      <c r="L5" s="237"/>
      <c r="M5" s="66"/>
      <c r="N5" s="237"/>
      <c r="O5" s="237"/>
      <c r="P5" s="237"/>
      <c r="Q5" s="66"/>
      <c r="R5" s="282"/>
    </row>
    <row r="6" spans="1:20" s="2" customFormat="1" ht="20.100000000000001" customHeight="1" x14ac:dyDescent="0.15">
      <c r="A6" s="406" t="s">
        <v>17</v>
      </c>
      <c r="B6" s="407"/>
      <c r="C6" s="374"/>
      <c r="D6" s="145">
        <f>D7+D50+D54</f>
        <v>3322786100</v>
      </c>
      <c r="E6" s="9">
        <f>E7+E50+E54</f>
        <v>3530948210</v>
      </c>
      <c r="F6" s="34">
        <f>E6-D6</f>
        <v>208162110</v>
      </c>
      <c r="G6" s="153">
        <f>E6/D6*100</f>
        <v>106.26468583096577</v>
      </c>
      <c r="H6" s="12"/>
      <c r="I6" s="11"/>
      <c r="J6" s="12"/>
      <c r="K6" s="12"/>
      <c r="L6" s="13"/>
      <c r="M6" s="12"/>
      <c r="N6" s="13"/>
      <c r="O6" s="13"/>
      <c r="P6" s="13"/>
      <c r="Q6" s="12"/>
      <c r="R6" s="283"/>
    </row>
    <row r="7" spans="1:20" s="2" customFormat="1" ht="20.100000000000001" customHeight="1" x14ac:dyDescent="0.15">
      <c r="A7" s="284"/>
      <c r="B7" s="236" t="s">
        <v>18</v>
      </c>
      <c r="C7" s="236"/>
      <c r="D7" s="145">
        <f>D8+D14+D32+D34++D38</f>
        <v>3005559610</v>
      </c>
      <c r="E7" s="9">
        <f>E8+E14+E32+E34+E38</f>
        <v>3201098450</v>
      </c>
      <c r="F7" s="34">
        <f>E7-D7</f>
        <v>195538840</v>
      </c>
      <c r="G7" s="156">
        <f>E7/D7*100</f>
        <v>106.50590456929916</v>
      </c>
      <c r="H7" s="147"/>
      <c r="I7" s="11"/>
      <c r="J7" s="12"/>
      <c r="K7" s="12"/>
      <c r="L7" s="13"/>
      <c r="M7" s="12"/>
      <c r="N7" s="13"/>
      <c r="O7" s="13"/>
      <c r="P7" s="13"/>
      <c r="Q7" s="12"/>
      <c r="R7" s="283"/>
    </row>
    <row r="8" spans="1:20" s="2" customFormat="1" ht="20.100000000000001" customHeight="1" x14ac:dyDescent="0.15">
      <c r="A8" s="285"/>
      <c r="B8" s="241"/>
      <c r="C8" s="240" t="s">
        <v>19</v>
      </c>
      <c r="D8" s="68">
        <v>2046264600</v>
      </c>
      <c r="E8" s="18">
        <f>R8+R11</f>
        <v>2149431240</v>
      </c>
      <c r="F8" s="69">
        <f>E8-D8</f>
        <v>103166640</v>
      </c>
      <c r="G8" s="155">
        <f>E8/D8*100</f>
        <v>105.04170575007747</v>
      </c>
      <c r="H8" s="20" t="s">
        <v>335</v>
      </c>
      <c r="I8" s="19"/>
      <c r="J8" s="20"/>
      <c r="K8" s="20"/>
      <c r="L8" s="21"/>
      <c r="M8" s="20"/>
      <c r="N8" s="21"/>
      <c r="O8" s="21"/>
      <c r="P8" s="21"/>
      <c r="Q8" s="22" t="s">
        <v>8</v>
      </c>
      <c r="R8" s="286">
        <f>R9+R10</f>
        <v>1745785320</v>
      </c>
    </row>
    <row r="9" spans="1:20" s="2" customFormat="1" ht="20.100000000000001" customHeight="1" x14ac:dyDescent="0.15">
      <c r="A9" s="285"/>
      <c r="B9" s="239"/>
      <c r="C9" s="238"/>
      <c r="D9" s="59"/>
      <c r="E9" s="25"/>
      <c r="F9" s="78"/>
      <c r="G9" s="155"/>
      <c r="H9" s="244" t="s">
        <v>332</v>
      </c>
      <c r="I9" s="243" t="s">
        <v>243</v>
      </c>
      <c r="J9" s="244"/>
      <c r="K9" s="244"/>
      <c r="L9" s="245"/>
      <c r="M9" s="244"/>
      <c r="N9" s="245"/>
      <c r="O9" s="245"/>
      <c r="P9" s="245"/>
      <c r="Q9" s="287" t="s">
        <v>8</v>
      </c>
      <c r="R9" s="288">
        <v>1744345320</v>
      </c>
    </row>
    <row r="10" spans="1:20" s="2" customFormat="1" ht="20.100000000000001" customHeight="1" x14ac:dyDescent="0.15">
      <c r="A10" s="285"/>
      <c r="B10" s="239"/>
      <c r="C10" s="238"/>
      <c r="D10" s="59"/>
      <c r="E10" s="25"/>
      <c r="F10" s="78"/>
      <c r="G10" s="155"/>
      <c r="H10" s="244" t="s">
        <v>334</v>
      </c>
      <c r="I10" s="243" t="s">
        <v>243</v>
      </c>
      <c r="J10" s="244"/>
      <c r="K10" s="244"/>
      <c r="L10" s="245"/>
      <c r="M10" s="244"/>
      <c r="N10" s="245"/>
      <c r="O10" s="245"/>
      <c r="P10" s="245"/>
      <c r="Q10" s="287" t="s">
        <v>8</v>
      </c>
      <c r="R10" s="288">
        <v>1440000</v>
      </c>
    </row>
    <row r="11" spans="1:20" s="2" customFormat="1" ht="20.100000000000001" customHeight="1" x14ac:dyDescent="0.15">
      <c r="A11" s="285"/>
      <c r="B11" s="239"/>
      <c r="C11" s="238"/>
      <c r="D11" s="59"/>
      <c r="E11" s="25"/>
      <c r="F11" s="78"/>
      <c r="G11" s="155"/>
      <c r="H11" s="29" t="s">
        <v>333</v>
      </c>
      <c r="I11" s="28"/>
      <c r="J11" s="29"/>
      <c r="K11" s="29"/>
      <c r="L11" s="30"/>
      <c r="M11" s="29"/>
      <c r="N11" s="30"/>
      <c r="O11" s="30"/>
      <c r="P11" s="30"/>
      <c r="Q11" s="31" t="s">
        <v>8</v>
      </c>
      <c r="R11" s="289">
        <f>R12+R13</f>
        <v>403645920</v>
      </c>
    </row>
    <row r="12" spans="1:20" s="2" customFormat="1" ht="20.100000000000001" customHeight="1" x14ac:dyDescent="0.15">
      <c r="A12" s="285"/>
      <c r="B12" s="239"/>
      <c r="C12" s="238"/>
      <c r="D12" s="59"/>
      <c r="E12" s="25"/>
      <c r="F12" s="78"/>
      <c r="G12" s="155"/>
      <c r="H12" s="244" t="s">
        <v>332</v>
      </c>
      <c r="I12" s="243" t="s">
        <v>243</v>
      </c>
      <c r="J12" s="244"/>
      <c r="K12" s="244"/>
      <c r="L12" s="245"/>
      <c r="M12" s="244"/>
      <c r="N12" s="245"/>
      <c r="O12" s="245"/>
      <c r="P12" s="245"/>
      <c r="Q12" s="287" t="s">
        <v>8</v>
      </c>
      <c r="R12" s="288">
        <v>397645920</v>
      </c>
    </row>
    <row r="13" spans="1:20" s="2" customFormat="1" ht="20.100000000000001" customHeight="1" x14ac:dyDescent="0.15">
      <c r="A13" s="285"/>
      <c r="B13" s="239"/>
      <c r="C13" s="238"/>
      <c r="D13" s="59"/>
      <c r="E13" s="25"/>
      <c r="F13" s="78"/>
      <c r="G13" s="153"/>
      <c r="H13" s="244" t="s">
        <v>331</v>
      </c>
      <c r="I13" s="243" t="s">
        <v>243</v>
      </c>
      <c r="J13" s="244"/>
      <c r="K13" s="244"/>
      <c r="L13" s="245"/>
      <c r="M13" s="244"/>
      <c r="N13" s="245"/>
      <c r="O13" s="245"/>
      <c r="P13" s="245"/>
      <c r="Q13" s="287" t="s">
        <v>8</v>
      </c>
      <c r="R13" s="288">
        <v>6000000</v>
      </c>
    </row>
    <row r="14" spans="1:20" s="2" customFormat="1" ht="20.100000000000001" customHeight="1" x14ac:dyDescent="0.15">
      <c r="A14" s="285"/>
      <c r="B14" s="27"/>
      <c r="C14" s="240" t="s">
        <v>261</v>
      </c>
      <c r="D14" s="68">
        <v>495705210</v>
      </c>
      <c r="E14" s="18">
        <f>R14+R23</f>
        <v>541229110</v>
      </c>
      <c r="F14" s="36">
        <f>E14-D14</f>
        <v>45523900</v>
      </c>
      <c r="G14" s="154">
        <f>E14/D14*100</f>
        <v>109.18366381503233</v>
      </c>
      <c r="H14" s="20" t="s">
        <v>330</v>
      </c>
      <c r="I14" s="19"/>
      <c r="J14" s="20"/>
      <c r="K14" s="20"/>
      <c r="L14" s="21"/>
      <c r="M14" s="20"/>
      <c r="N14" s="21"/>
      <c r="O14" s="21"/>
      <c r="P14" s="21"/>
      <c r="Q14" s="22" t="s">
        <v>8</v>
      </c>
      <c r="R14" s="286">
        <f>R15+R16+R17+R18+R19+R20+R21+R22</f>
        <v>453328760</v>
      </c>
      <c r="T14" s="5"/>
    </row>
    <row r="15" spans="1:20" s="2" customFormat="1" ht="20.100000000000001" customHeight="1" x14ac:dyDescent="0.15">
      <c r="A15" s="285"/>
      <c r="B15" s="27"/>
      <c r="C15" s="238"/>
      <c r="D15" s="59"/>
      <c r="E15" s="25"/>
      <c r="F15" s="26"/>
      <c r="G15" s="155"/>
      <c r="H15" s="244" t="s">
        <v>328</v>
      </c>
      <c r="I15" s="243" t="s">
        <v>243</v>
      </c>
      <c r="J15" s="244"/>
      <c r="K15" s="244"/>
      <c r="L15" s="245"/>
      <c r="M15" s="244"/>
      <c r="N15" s="245"/>
      <c r="O15" s="245"/>
      <c r="P15" s="245"/>
      <c r="Q15" s="287" t="s">
        <v>8</v>
      </c>
      <c r="R15" s="288">
        <v>188350200</v>
      </c>
      <c r="T15" s="5"/>
    </row>
    <row r="16" spans="1:20" s="2" customFormat="1" ht="20.100000000000001" customHeight="1" x14ac:dyDescent="0.15">
      <c r="A16" s="285"/>
      <c r="B16" s="27"/>
      <c r="C16" s="238"/>
      <c r="D16" s="59"/>
      <c r="E16" s="25"/>
      <c r="F16" s="26"/>
      <c r="G16" s="155"/>
      <c r="H16" s="212" t="s">
        <v>327</v>
      </c>
      <c r="I16" s="243" t="s">
        <v>243</v>
      </c>
      <c r="J16" s="244"/>
      <c r="K16" s="244"/>
      <c r="L16" s="245"/>
      <c r="M16" s="244"/>
      <c r="N16" s="245"/>
      <c r="O16" s="245"/>
      <c r="P16" s="245"/>
      <c r="Q16" s="287" t="s">
        <v>8</v>
      </c>
      <c r="R16" s="288">
        <v>84155760</v>
      </c>
    </row>
    <row r="17" spans="1:20" s="2" customFormat="1" ht="20.100000000000001" customHeight="1" x14ac:dyDescent="0.15">
      <c r="A17" s="285"/>
      <c r="B17" s="27"/>
      <c r="C17" s="238"/>
      <c r="D17" s="59"/>
      <c r="E17" s="25"/>
      <c r="F17" s="26"/>
      <c r="G17" s="155"/>
      <c r="H17" s="212" t="s">
        <v>326</v>
      </c>
      <c r="I17" s="243" t="s">
        <v>243</v>
      </c>
      <c r="J17" s="244"/>
      <c r="K17" s="244"/>
      <c r="L17" s="245"/>
      <c r="M17" s="244"/>
      <c r="N17" s="245"/>
      <c r="O17" s="245"/>
      <c r="P17" s="245"/>
      <c r="Q17" s="287" t="s">
        <v>8</v>
      </c>
      <c r="R17" s="288">
        <v>6463220</v>
      </c>
    </row>
    <row r="18" spans="1:20" s="2" customFormat="1" ht="20.100000000000001" customHeight="1" x14ac:dyDescent="0.15">
      <c r="A18" s="285"/>
      <c r="B18" s="27"/>
      <c r="C18" s="238"/>
      <c r="D18" s="59"/>
      <c r="E18" s="25"/>
      <c r="F18" s="26"/>
      <c r="G18" s="155"/>
      <c r="H18" s="212" t="s">
        <v>325</v>
      </c>
      <c r="I18" s="243" t="s">
        <v>243</v>
      </c>
      <c r="J18" s="244"/>
      <c r="K18" s="244"/>
      <c r="L18" s="245"/>
      <c r="M18" s="244"/>
      <c r="N18" s="245"/>
      <c r="O18" s="245"/>
      <c r="P18" s="245"/>
      <c r="Q18" s="287" t="s">
        <v>8</v>
      </c>
      <c r="R18" s="288">
        <v>42100000</v>
      </c>
    </row>
    <row r="19" spans="1:20" s="2" customFormat="1" ht="20.100000000000001" customHeight="1" x14ac:dyDescent="0.15">
      <c r="A19" s="285"/>
      <c r="B19" s="27"/>
      <c r="C19" s="238"/>
      <c r="D19" s="59"/>
      <c r="E19" s="25"/>
      <c r="F19" s="26"/>
      <c r="G19" s="155"/>
      <c r="H19" s="244" t="s">
        <v>324</v>
      </c>
      <c r="I19" s="243">
        <v>23645160</v>
      </c>
      <c r="J19" s="244" t="s">
        <v>4</v>
      </c>
      <c r="K19" s="244" t="s">
        <v>5</v>
      </c>
      <c r="L19" s="245">
        <v>1</v>
      </c>
      <c r="M19" s="244" t="s">
        <v>12</v>
      </c>
      <c r="N19" s="246" t="s">
        <v>323</v>
      </c>
      <c r="O19" s="247" t="s">
        <v>322</v>
      </c>
      <c r="P19" s="245"/>
      <c r="Q19" s="287" t="s">
        <v>8</v>
      </c>
      <c r="R19" s="288">
        <f>I19*L19</f>
        <v>23645160</v>
      </c>
    </row>
    <row r="20" spans="1:20" s="2" customFormat="1" ht="20.100000000000001" customHeight="1" x14ac:dyDescent="0.15">
      <c r="A20" s="285"/>
      <c r="B20" s="27"/>
      <c r="C20" s="238"/>
      <c r="D20" s="59"/>
      <c r="E20" s="25"/>
      <c r="F20" s="26"/>
      <c r="G20" s="155"/>
      <c r="H20" s="212" t="s">
        <v>321</v>
      </c>
      <c r="I20" s="243">
        <v>83049170</v>
      </c>
      <c r="J20" s="244" t="s">
        <v>4</v>
      </c>
      <c r="K20" s="244" t="s">
        <v>5</v>
      </c>
      <c r="L20" s="245">
        <v>1</v>
      </c>
      <c r="M20" s="244" t="s">
        <v>12</v>
      </c>
      <c r="N20" s="246" t="s">
        <v>150</v>
      </c>
      <c r="O20" s="247" t="s">
        <v>151</v>
      </c>
      <c r="P20" s="245"/>
      <c r="Q20" s="244" t="s">
        <v>8</v>
      </c>
      <c r="R20" s="288">
        <v>84095420</v>
      </c>
    </row>
    <row r="21" spans="1:20" s="2" customFormat="1" ht="20.100000000000001" customHeight="1" x14ac:dyDescent="0.15">
      <c r="A21" s="285"/>
      <c r="B21" s="27"/>
      <c r="C21" s="238"/>
      <c r="D21" s="59"/>
      <c r="E21" s="25"/>
      <c r="F21" s="26"/>
      <c r="G21" s="155"/>
      <c r="H21" s="212" t="s">
        <v>320</v>
      </c>
      <c r="I21" s="243">
        <v>16609750</v>
      </c>
      <c r="J21" s="244" t="s">
        <v>4</v>
      </c>
      <c r="K21" s="244" t="s">
        <v>5</v>
      </c>
      <c r="L21" s="245">
        <v>1</v>
      </c>
      <c r="M21" s="244" t="s">
        <v>10</v>
      </c>
      <c r="N21" s="246" t="s">
        <v>318</v>
      </c>
      <c r="O21" s="247" t="s">
        <v>151</v>
      </c>
      <c r="P21" s="245"/>
      <c r="Q21" s="287" t="s">
        <v>8</v>
      </c>
      <c r="R21" s="288">
        <v>16819000</v>
      </c>
    </row>
    <row r="22" spans="1:20" s="2" customFormat="1" ht="20.100000000000001" customHeight="1" x14ac:dyDescent="0.15">
      <c r="A22" s="285"/>
      <c r="B22" s="27"/>
      <c r="C22" s="238"/>
      <c r="D22" s="59"/>
      <c r="E22" s="25"/>
      <c r="F22" s="26"/>
      <c r="G22" s="155"/>
      <c r="H22" s="212" t="s">
        <v>319</v>
      </c>
      <c r="I22" s="243">
        <v>7600000</v>
      </c>
      <c r="J22" s="244" t="s">
        <v>4</v>
      </c>
      <c r="K22" s="244" t="s">
        <v>5</v>
      </c>
      <c r="L22" s="245">
        <v>1</v>
      </c>
      <c r="M22" s="244" t="s">
        <v>10</v>
      </c>
      <c r="N22" s="246" t="s">
        <v>318</v>
      </c>
      <c r="O22" s="247" t="s">
        <v>151</v>
      </c>
      <c r="P22" s="245"/>
      <c r="Q22" s="287" t="s">
        <v>8</v>
      </c>
      <c r="R22" s="288">
        <v>7700000</v>
      </c>
    </row>
    <row r="23" spans="1:20" s="2" customFormat="1" ht="20.100000000000001" customHeight="1" x14ac:dyDescent="0.15">
      <c r="A23" s="285"/>
      <c r="B23" s="27"/>
      <c r="C23" s="238"/>
      <c r="D23" s="59"/>
      <c r="E23" s="25"/>
      <c r="F23" s="26"/>
      <c r="G23" s="155"/>
      <c r="H23" s="27" t="s">
        <v>329</v>
      </c>
      <c r="I23" s="28"/>
      <c r="J23" s="29"/>
      <c r="K23" s="29"/>
      <c r="L23" s="30"/>
      <c r="M23" s="30"/>
      <c r="N23" s="30"/>
      <c r="O23" s="30"/>
      <c r="P23" s="30"/>
      <c r="Q23" s="31" t="s">
        <v>8</v>
      </c>
      <c r="R23" s="289">
        <f>R24+R25+R26+R27+R28+R29+R30+R31</f>
        <v>87900350</v>
      </c>
    </row>
    <row r="24" spans="1:20" s="2" customFormat="1" ht="20.100000000000001" customHeight="1" x14ac:dyDescent="0.15">
      <c r="A24" s="285"/>
      <c r="B24" s="27"/>
      <c r="C24" s="238"/>
      <c r="D24" s="59"/>
      <c r="E24" s="25"/>
      <c r="F24" s="26"/>
      <c r="G24" s="155"/>
      <c r="H24" s="244" t="s">
        <v>328</v>
      </c>
      <c r="I24" s="243" t="s">
        <v>243</v>
      </c>
      <c r="J24" s="244"/>
      <c r="K24" s="244"/>
      <c r="L24" s="245"/>
      <c r="M24" s="244"/>
      <c r="N24" s="245"/>
      <c r="O24" s="245"/>
      <c r="P24" s="245"/>
      <c r="Q24" s="287" t="s">
        <v>8</v>
      </c>
      <c r="R24" s="288">
        <v>45878640</v>
      </c>
      <c r="T24" s="5"/>
    </row>
    <row r="25" spans="1:20" s="2" customFormat="1" ht="20.100000000000001" customHeight="1" x14ac:dyDescent="0.15">
      <c r="A25" s="285"/>
      <c r="B25" s="27"/>
      <c r="C25" s="238"/>
      <c r="D25" s="59"/>
      <c r="E25" s="25"/>
      <c r="F25" s="26"/>
      <c r="G25" s="155"/>
      <c r="H25" s="212" t="s">
        <v>327</v>
      </c>
      <c r="I25" s="243" t="s">
        <v>243</v>
      </c>
      <c r="J25" s="244"/>
      <c r="K25" s="244"/>
      <c r="L25" s="245"/>
      <c r="M25" s="244"/>
      <c r="N25" s="245"/>
      <c r="O25" s="245"/>
      <c r="P25" s="245"/>
      <c r="Q25" s="287" t="s">
        <v>8</v>
      </c>
      <c r="R25" s="288">
        <v>0</v>
      </c>
    </row>
    <row r="26" spans="1:20" s="2" customFormat="1" ht="20.100000000000001" customHeight="1" x14ac:dyDescent="0.15">
      <c r="A26" s="285"/>
      <c r="B26" s="27"/>
      <c r="C26" s="238"/>
      <c r="D26" s="59"/>
      <c r="E26" s="25"/>
      <c r="F26" s="26"/>
      <c r="G26" s="155"/>
      <c r="H26" s="212" t="s">
        <v>326</v>
      </c>
      <c r="I26" s="243" t="s">
        <v>243</v>
      </c>
      <c r="J26" s="244"/>
      <c r="K26" s="244"/>
      <c r="L26" s="245"/>
      <c r="M26" s="244"/>
      <c r="N26" s="245"/>
      <c r="O26" s="245"/>
      <c r="P26" s="245"/>
      <c r="Q26" s="287" t="s">
        <v>8</v>
      </c>
      <c r="R26" s="288">
        <v>667600</v>
      </c>
    </row>
    <row r="27" spans="1:20" s="2" customFormat="1" ht="20.100000000000001" customHeight="1" thickBot="1" x14ac:dyDescent="0.2">
      <c r="A27" s="290"/>
      <c r="B27" s="248"/>
      <c r="C27" s="249"/>
      <c r="D27" s="250"/>
      <c r="E27" s="251"/>
      <c r="F27" s="252"/>
      <c r="G27" s="253"/>
      <c r="H27" s="254" t="s">
        <v>325</v>
      </c>
      <c r="I27" s="255" t="s">
        <v>243</v>
      </c>
      <c r="J27" s="256"/>
      <c r="K27" s="256"/>
      <c r="L27" s="257"/>
      <c r="M27" s="256"/>
      <c r="N27" s="257"/>
      <c r="O27" s="257"/>
      <c r="P27" s="257"/>
      <c r="Q27" s="258" t="s">
        <v>8</v>
      </c>
      <c r="R27" s="291">
        <v>11500000</v>
      </c>
    </row>
    <row r="28" spans="1:20" s="2" customFormat="1" ht="20.100000000000001" customHeight="1" x14ac:dyDescent="0.15">
      <c r="A28" s="292"/>
      <c r="B28" s="293"/>
      <c r="C28" s="294"/>
      <c r="D28" s="295"/>
      <c r="E28" s="296"/>
      <c r="F28" s="297"/>
      <c r="G28" s="298"/>
      <c r="H28" s="299" t="s">
        <v>324</v>
      </c>
      <c r="I28" s="300">
        <v>5878000</v>
      </c>
      <c r="J28" s="299" t="s">
        <v>4</v>
      </c>
      <c r="K28" s="299" t="s">
        <v>5</v>
      </c>
      <c r="L28" s="301">
        <v>1</v>
      </c>
      <c r="M28" s="299" t="s">
        <v>12</v>
      </c>
      <c r="N28" s="302" t="s">
        <v>323</v>
      </c>
      <c r="O28" s="303" t="s">
        <v>322</v>
      </c>
      <c r="P28" s="301"/>
      <c r="Q28" s="304" t="s">
        <v>8</v>
      </c>
      <c r="R28" s="305">
        <f>I28</f>
        <v>5878000</v>
      </c>
    </row>
    <row r="29" spans="1:20" s="2" customFormat="1" ht="20.100000000000001" customHeight="1" x14ac:dyDescent="0.15">
      <c r="A29" s="285"/>
      <c r="B29" s="27"/>
      <c r="C29" s="238"/>
      <c r="D29" s="59"/>
      <c r="E29" s="25"/>
      <c r="F29" s="26"/>
      <c r="G29" s="155"/>
      <c r="H29" s="212" t="s">
        <v>321</v>
      </c>
      <c r="I29" s="243">
        <v>18730270</v>
      </c>
      <c r="J29" s="244" t="s">
        <v>4</v>
      </c>
      <c r="K29" s="244" t="s">
        <v>5</v>
      </c>
      <c r="L29" s="245">
        <v>1</v>
      </c>
      <c r="M29" s="244" t="s">
        <v>12</v>
      </c>
      <c r="N29" s="246" t="s">
        <v>150</v>
      </c>
      <c r="O29" s="247" t="s">
        <v>151</v>
      </c>
      <c r="P29" s="245"/>
      <c r="Q29" s="244" t="s">
        <v>8</v>
      </c>
      <c r="R29" s="288">
        <v>18730140</v>
      </c>
    </row>
    <row r="30" spans="1:20" s="2" customFormat="1" ht="20.100000000000001" customHeight="1" x14ac:dyDescent="0.15">
      <c r="A30" s="285"/>
      <c r="B30" s="27"/>
      <c r="C30" s="238"/>
      <c r="D30" s="59"/>
      <c r="E30" s="25"/>
      <c r="F30" s="26"/>
      <c r="G30" s="155"/>
      <c r="H30" s="212" t="s">
        <v>320</v>
      </c>
      <c r="I30" s="243">
        <v>3745970</v>
      </c>
      <c r="J30" s="244" t="s">
        <v>4</v>
      </c>
      <c r="K30" s="244" t="s">
        <v>5</v>
      </c>
      <c r="L30" s="245">
        <v>1</v>
      </c>
      <c r="M30" s="244" t="s">
        <v>10</v>
      </c>
      <c r="N30" s="246" t="s">
        <v>318</v>
      </c>
      <c r="O30" s="247" t="s">
        <v>151</v>
      </c>
      <c r="P30" s="245"/>
      <c r="Q30" s="287" t="s">
        <v>8</v>
      </c>
      <c r="R30" s="288">
        <f t="shared" ref="R30:R31" si="0">I30</f>
        <v>3745970</v>
      </c>
    </row>
    <row r="31" spans="1:20" s="2" customFormat="1" ht="20.100000000000001" customHeight="1" x14ac:dyDescent="0.15">
      <c r="A31" s="285"/>
      <c r="B31" s="35"/>
      <c r="C31" s="238"/>
      <c r="D31" s="59"/>
      <c r="E31" s="25"/>
      <c r="F31" s="26"/>
      <c r="G31" s="155"/>
      <c r="H31" s="212" t="s">
        <v>319</v>
      </c>
      <c r="I31" s="243">
        <v>1500000</v>
      </c>
      <c r="J31" s="244" t="s">
        <v>4</v>
      </c>
      <c r="K31" s="244" t="s">
        <v>5</v>
      </c>
      <c r="L31" s="245">
        <v>1</v>
      </c>
      <c r="M31" s="244" t="s">
        <v>10</v>
      </c>
      <c r="N31" s="246" t="s">
        <v>318</v>
      </c>
      <c r="O31" s="247" t="s">
        <v>151</v>
      </c>
      <c r="P31" s="245"/>
      <c r="Q31" s="287" t="s">
        <v>8</v>
      </c>
      <c r="R31" s="288">
        <f t="shared" si="0"/>
        <v>1500000</v>
      </c>
    </row>
    <row r="32" spans="1:20" s="2" customFormat="1" ht="20.100000000000001" customHeight="1" x14ac:dyDescent="0.15">
      <c r="A32" s="285"/>
      <c r="B32" s="35"/>
      <c r="C32" s="221" t="s">
        <v>20</v>
      </c>
      <c r="D32" s="220">
        <v>4093200</v>
      </c>
      <c r="E32" s="18">
        <f>R32+R33</f>
        <v>3500000</v>
      </c>
      <c r="F32" s="36">
        <f>E32-D32</f>
        <v>-593200</v>
      </c>
      <c r="G32" s="154">
        <f>E32/D32*100</f>
        <v>85.507671259650152</v>
      </c>
      <c r="H32" s="20" t="s">
        <v>317</v>
      </c>
      <c r="I32" s="19">
        <v>2000000</v>
      </c>
      <c r="J32" s="20" t="s">
        <v>4</v>
      </c>
      <c r="K32" s="20" t="s">
        <v>5</v>
      </c>
      <c r="L32" s="21">
        <v>1</v>
      </c>
      <c r="M32" s="20" t="s">
        <v>12</v>
      </c>
      <c r="N32" s="21"/>
      <c r="O32" s="21"/>
      <c r="P32" s="21"/>
      <c r="Q32" s="22" t="s">
        <v>8</v>
      </c>
      <c r="R32" s="286">
        <v>2000000</v>
      </c>
    </row>
    <row r="33" spans="1:20" s="2" customFormat="1" ht="20.100000000000001" customHeight="1" x14ac:dyDescent="0.15">
      <c r="A33" s="285"/>
      <c r="B33" s="35"/>
      <c r="C33" s="219"/>
      <c r="D33" s="306"/>
      <c r="E33" s="25"/>
      <c r="F33" s="26"/>
      <c r="G33" s="155"/>
      <c r="H33" s="29" t="s">
        <v>316</v>
      </c>
      <c r="I33" s="28">
        <v>1500000</v>
      </c>
      <c r="J33" s="29" t="s">
        <v>4</v>
      </c>
      <c r="K33" s="29" t="s">
        <v>5</v>
      </c>
      <c r="L33" s="30">
        <v>1</v>
      </c>
      <c r="M33" s="29" t="s">
        <v>12</v>
      </c>
      <c r="N33" s="30"/>
      <c r="O33" s="30"/>
      <c r="P33" s="30"/>
      <c r="Q33" s="31" t="s">
        <v>8</v>
      </c>
      <c r="R33" s="289">
        <v>1500000</v>
      </c>
    </row>
    <row r="34" spans="1:20" s="2" customFormat="1" ht="20.100000000000001" customHeight="1" x14ac:dyDescent="0.15">
      <c r="A34" s="285"/>
      <c r="B34" s="35"/>
      <c r="C34" s="240" t="s">
        <v>21</v>
      </c>
      <c r="D34" s="68">
        <v>210437730</v>
      </c>
      <c r="E34" s="18">
        <f>R34+R35+R36+R37</f>
        <v>220921390</v>
      </c>
      <c r="F34" s="17">
        <f>E34-D34</f>
        <v>10483660</v>
      </c>
      <c r="G34" s="154">
        <f>E34/D34*100</f>
        <v>104.98183476888865</v>
      </c>
      <c r="H34" s="45" t="s">
        <v>315</v>
      </c>
      <c r="I34" s="19">
        <f>R8+R14</f>
        <v>2199114080</v>
      </c>
      <c r="J34" s="20" t="s">
        <v>4</v>
      </c>
      <c r="K34" s="20" t="s">
        <v>22</v>
      </c>
      <c r="L34" s="21">
        <v>12</v>
      </c>
      <c r="M34" s="20" t="s">
        <v>9</v>
      </c>
      <c r="N34" s="21"/>
      <c r="O34" s="21"/>
      <c r="P34" s="21"/>
      <c r="Q34" s="20" t="s">
        <v>8</v>
      </c>
      <c r="R34" s="286">
        <v>183259260</v>
      </c>
      <c r="T34" s="5"/>
    </row>
    <row r="35" spans="1:20" s="2" customFormat="1" ht="20.100000000000001" customHeight="1" x14ac:dyDescent="0.15">
      <c r="A35" s="285"/>
      <c r="B35" s="35"/>
      <c r="C35" s="238"/>
      <c r="D35" s="59"/>
      <c r="E35" s="25"/>
      <c r="F35" s="26"/>
      <c r="G35" s="155"/>
      <c r="H35" s="27" t="s">
        <v>314</v>
      </c>
      <c r="I35" s="28">
        <v>300000</v>
      </c>
      <c r="J35" s="29" t="s">
        <v>4</v>
      </c>
      <c r="K35" s="29" t="s">
        <v>22</v>
      </c>
      <c r="L35" s="30">
        <v>-8</v>
      </c>
      <c r="M35" s="29" t="s">
        <v>7</v>
      </c>
      <c r="N35" s="30"/>
      <c r="O35" s="30"/>
      <c r="P35" s="30"/>
      <c r="Q35" s="29" t="s">
        <v>8</v>
      </c>
      <c r="R35" s="289">
        <f>I35*L35</f>
        <v>-2400000</v>
      </c>
      <c r="T35" s="5"/>
    </row>
    <row r="36" spans="1:20" s="2" customFormat="1" ht="20.100000000000001" customHeight="1" x14ac:dyDescent="0.15">
      <c r="A36" s="285"/>
      <c r="B36" s="35"/>
      <c r="C36" s="238"/>
      <c r="D36" s="59"/>
      <c r="E36" s="25"/>
      <c r="F36" s="26"/>
      <c r="G36" s="155"/>
      <c r="H36" s="27" t="s">
        <v>313</v>
      </c>
      <c r="I36" s="28">
        <f>R11+R23</f>
        <v>491546270</v>
      </c>
      <c r="J36" s="29" t="s">
        <v>4</v>
      </c>
      <c r="K36" s="29" t="s">
        <v>22</v>
      </c>
      <c r="L36" s="30">
        <v>12</v>
      </c>
      <c r="M36" s="29" t="s">
        <v>9</v>
      </c>
      <c r="N36" s="30"/>
      <c r="O36" s="30"/>
      <c r="P36" s="30"/>
      <c r="Q36" s="29" t="s">
        <v>8</v>
      </c>
      <c r="R36" s="289">
        <v>40962130</v>
      </c>
    </row>
    <row r="37" spans="1:20" s="2" customFormat="1" ht="20.100000000000001" customHeight="1" x14ac:dyDescent="0.15">
      <c r="A37" s="285"/>
      <c r="B37" s="35"/>
      <c r="C37" s="238"/>
      <c r="D37" s="59"/>
      <c r="E37" s="25"/>
      <c r="F37" s="26"/>
      <c r="G37" s="155"/>
      <c r="H37" s="170" t="s">
        <v>312</v>
      </c>
      <c r="I37" s="73">
        <v>300000</v>
      </c>
      <c r="J37" s="72" t="s">
        <v>4</v>
      </c>
      <c r="K37" s="72" t="s">
        <v>5</v>
      </c>
      <c r="L37" s="143">
        <v>-3</v>
      </c>
      <c r="M37" s="72" t="s">
        <v>7</v>
      </c>
      <c r="N37" s="143"/>
      <c r="O37" s="143"/>
      <c r="P37" s="143"/>
      <c r="Q37" s="75" t="s">
        <v>8</v>
      </c>
      <c r="R37" s="307">
        <f>I37*L37</f>
        <v>-900000</v>
      </c>
    </row>
    <row r="38" spans="1:20" s="2" customFormat="1" ht="20.100000000000001" customHeight="1" x14ac:dyDescent="0.15">
      <c r="A38" s="285"/>
      <c r="B38" s="35"/>
      <c r="C38" s="240" t="s">
        <v>23</v>
      </c>
      <c r="D38" s="68">
        <v>249058870</v>
      </c>
      <c r="E38" s="18">
        <f>R38+R44</f>
        <v>286016710</v>
      </c>
      <c r="F38" s="36">
        <f>E38-D38</f>
        <v>36957840</v>
      </c>
      <c r="G38" s="154">
        <f>E38/D38*100</f>
        <v>114.83899770363529</v>
      </c>
      <c r="H38" s="29" t="s">
        <v>311</v>
      </c>
      <c r="I38" s="28">
        <f>R39+R40+R41+R42+R43</f>
        <v>233696230</v>
      </c>
      <c r="J38" s="29" t="s">
        <v>4</v>
      </c>
      <c r="K38" s="29" t="s">
        <v>5</v>
      </c>
      <c r="L38" s="30">
        <v>1</v>
      </c>
      <c r="M38" s="29" t="s">
        <v>12</v>
      </c>
      <c r="N38" s="30"/>
      <c r="O38" s="30"/>
      <c r="P38" s="30"/>
      <c r="Q38" s="29" t="s">
        <v>8</v>
      </c>
      <c r="R38" s="289">
        <v>233765410</v>
      </c>
    </row>
    <row r="39" spans="1:20" s="2" customFormat="1" ht="20.100000000000001" customHeight="1" x14ac:dyDescent="0.15">
      <c r="A39" s="285"/>
      <c r="B39" s="27"/>
      <c r="C39" s="238"/>
      <c r="D39" s="59"/>
      <c r="E39" s="25"/>
      <c r="F39" s="26"/>
      <c r="G39" s="155"/>
      <c r="H39" s="244" t="s">
        <v>309</v>
      </c>
      <c r="I39" s="243">
        <f>R8+R14</f>
        <v>2199114080</v>
      </c>
      <c r="J39" s="244" t="s">
        <v>4</v>
      </c>
      <c r="K39" s="244" t="s">
        <v>5</v>
      </c>
      <c r="L39" s="404">
        <v>3.3349999999999998E-2</v>
      </c>
      <c r="M39" s="404"/>
      <c r="N39" s="245"/>
      <c r="O39" s="245"/>
      <c r="P39" s="245"/>
      <c r="Q39" s="244" t="s">
        <v>8</v>
      </c>
      <c r="R39" s="288">
        <f>ROUNDDOWN(I39*L39,-1)</f>
        <v>73340450</v>
      </c>
    </row>
    <row r="40" spans="1:20" s="2" customFormat="1" ht="20.100000000000001" customHeight="1" x14ac:dyDescent="0.15">
      <c r="A40" s="285"/>
      <c r="B40" s="27"/>
      <c r="C40" s="238"/>
      <c r="D40" s="59"/>
      <c r="E40" s="25"/>
      <c r="F40" s="26"/>
      <c r="G40" s="155"/>
      <c r="H40" s="244" t="s">
        <v>308</v>
      </c>
      <c r="I40" s="243">
        <f>R39</f>
        <v>73340450</v>
      </c>
      <c r="J40" s="244" t="s">
        <v>4</v>
      </c>
      <c r="K40" s="244" t="s">
        <v>5</v>
      </c>
      <c r="L40" s="402">
        <v>0.10249999999999999</v>
      </c>
      <c r="M40" s="402"/>
      <c r="N40" s="245"/>
      <c r="O40" s="245"/>
      <c r="P40" s="245"/>
      <c r="Q40" s="287" t="s">
        <v>8</v>
      </c>
      <c r="R40" s="288">
        <f>ROUNDDOWN(I40*L40,-1)</f>
        <v>7517390</v>
      </c>
    </row>
    <row r="41" spans="1:20" s="2" customFormat="1" ht="20.100000000000001" customHeight="1" x14ac:dyDescent="0.15">
      <c r="A41" s="285"/>
      <c r="B41" s="27"/>
      <c r="C41" s="238"/>
      <c r="D41" s="59"/>
      <c r="E41" s="25"/>
      <c r="F41" s="26"/>
      <c r="G41" s="155"/>
      <c r="H41" s="244" t="s">
        <v>307</v>
      </c>
      <c r="I41" s="243">
        <f>I39</f>
        <v>2199114080</v>
      </c>
      <c r="J41" s="244" t="s">
        <v>4</v>
      </c>
      <c r="K41" s="244" t="s">
        <v>5</v>
      </c>
      <c r="L41" s="401">
        <v>0.05</v>
      </c>
      <c r="M41" s="401"/>
      <c r="N41" s="245"/>
      <c r="O41" s="245"/>
      <c r="P41" s="245"/>
      <c r="Q41" s="244" t="s">
        <v>8</v>
      </c>
      <c r="R41" s="288">
        <f>ROUNDDOWN(I41*L41,-1)</f>
        <v>109955700</v>
      </c>
    </row>
    <row r="42" spans="1:20" s="2" customFormat="1" ht="20.100000000000001" customHeight="1" x14ac:dyDescent="0.15">
      <c r="A42" s="285"/>
      <c r="B42" s="27"/>
      <c r="C42" s="238"/>
      <c r="D42" s="59"/>
      <c r="E42" s="25"/>
      <c r="F42" s="26"/>
      <c r="G42" s="155"/>
      <c r="H42" s="244" t="s">
        <v>306</v>
      </c>
      <c r="I42" s="243">
        <f>I39</f>
        <v>2199114080</v>
      </c>
      <c r="J42" s="244" t="s">
        <v>4</v>
      </c>
      <c r="K42" s="244" t="s">
        <v>5</v>
      </c>
      <c r="L42" s="402">
        <v>1.2500000000000001E-2</v>
      </c>
      <c r="M42" s="402"/>
      <c r="N42" s="245"/>
      <c r="O42" s="245"/>
      <c r="P42" s="245"/>
      <c r="Q42" s="244" t="s">
        <v>8</v>
      </c>
      <c r="R42" s="288">
        <f>ROUNDDOWN(I42*L42,-2)</f>
        <v>27488900</v>
      </c>
    </row>
    <row r="43" spans="1:20" s="2" customFormat="1" ht="20.100000000000001" customHeight="1" x14ac:dyDescent="0.15">
      <c r="A43" s="285"/>
      <c r="B43" s="27"/>
      <c r="C43" s="238"/>
      <c r="D43" s="59"/>
      <c r="E43" s="25"/>
      <c r="F43" s="26"/>
      <c r="G43" s="155"/>
      <c r="H43" s="244" t="s">
        <v>305</v>
      </c>
      <c r="I43" s="243">
        <f>I39</f>
        <v>2199114080</v>
      </c>
      <c r="J43" s="244" t="s">
        <v>4</v>
      </c>
      <c r="K43" s="244" t="s">
        <v>5</v>
      </c>
      <c r="L43" s="402">
        <v>7.0000000000000001E-3</v>
      </c>
      <c r="M43" s="402"/>
      <c r="N43" s="245"/>
      <c r="O43" s="245"/>
      <c r="P43" s="245"/>
      <c r="Q43" s="244" t="s">
        <v>8</v>
      </c>
      <c r="R43" s="288">
        <f>ROUNDDOWN(I43*L43,-1)</f>
        <v>15393790</v>
      </c>
    </row>
    <row r="44" spans="1:20" s="2" customFormat="1" ht="20.100000000000001" customHeight="1" x14ac:dyDescent="0.15">
      <c r="A44" s="285"/>
      <c r="B44" s="27"/>
      <c r="C44" s="238"/>
      <c r="D44" s="59"/>
      <c r="E44" s="25"/>
      <c r="F44" s="26"/>
      <c r="G44" s="155"/>
      <c r="H44" s="29" t="s">
        <v>310</v>
      </c>
      <c r="I44" s="28">
        <f>R45+R46+R47+R48+R49</f>
        <v>52235770</v>
      </c>
      <c r="J44" s="29" t="s">
        <v>4</v>
      </c>
      <c r="K44" s="29" t="s">
        <v>5</v>
      </c>
      <c r="L44" s="30">
        <v>1</v>
      </c>
      <c r="M44" s="29" t="s">
        <v>12</v>
      </c>
      <c r="N44" s="30"/>
      <c r="O44" s="30"/>
      <c r="P44" s="30"/>
      <c r="Q44" s="31" t="s">
        <v>8</v>
      </c>
      <c r="R44" s="289">
        <v>52251300</v>
      </c>
    </row>
    <row r="45" spans="1:20" s="2" customFormat="1" ht="20.100000000000001" customHeight="1" x14ac:dyDescent="0.15">
      <c r="A45" s="285"/>
      <c r="B45" s="27"/>
      <c r="C45" s="238"/>
      <c r="D45" s="59"/>
      <c r="E45" s="25"/>
      <c r="F45" s="26"/>
      <c r="G45" s="155"/>
      <c r="H45" s="244" t="s">
        <v>309</v>
      </c>
      <c r="I45" s="243">
        <f>R11+R23</f>
        <v>491546270</v>
      </c>
      <c r="J45" s="244" t="s">
        <v>4</v>
      </c>
      <c r="K45" s="244" t="s">
        <v>5</v>
      </c>
      <c r="L45" s="404">
        <v>3.3349999999999998E-2</v>
      </c>
      <c r="M45" s="404"/>
      <c r="N45" s="245"/>
      <c r="O45" s="245"/>
      <c r="P45" s="245"/>
      <c r="Q45" s="244" t="s">
        <v>8</v>
      </c>
      <c r="R45" s="288">
        <f>ROUNDDOWN(I45*L45,-1)</f>
        <v>16393060</v>
      </c>
    </row>
    <row r="46" spans="1:20" s="2" customFormat="1" ht="20.100000000000001" customHeight="1" x14ac:dyDescent="0.15">
      <c r="A46" s="285"/>
      <c r="B46" s="27"/>
      <c r="C46" s="238"/>
      <c r="D46" s="59"/>
      <c r="E46" s="25"/>
      <c r="F46" s="26"/>
      <c r="G46" s="155"/>
      <c r="H46" s="244" t="s">
        <v>308</v>
      </c>
      <c r="I46" s="243">
        <f>R45</f>
        <v>16393060</v>
      </c>
      <c r="J46" s="244" t="s">
        <v>4</v>
      </c>
      <c r="K46" s="244" t="s">
        <v>5</v>
      </c>
      <c r="L46" s="402">
        <v>0.10249999999999999</v>
      </c>
      <c r="M46" s="402"/>
      <c r="N46" s="245"/>
      <c r="O46" s="245"/>
      <c r="P46" s="245"/>
      <c r="Q46" s="287" t="s">
        <v>8</v>
      </c>
      <c r="R46" s="288">
        <f>ROUNDDOWN(I46*L46,-1)</f>
        <v>1680280</v>
      </c>
    </row>
    <row r="47" spans="1:20" s="2" customFormat="1" ht="20.100000000000001" customHeight="1" x14ac:dyDescent="0.15">
      <c r="A47" s="285"/>
      <c r="B47" s="27"/>
      <c r="C47" s="238"/>
      <c r="D47" s="59"/>
      <c r="E47" s="25"/>
      <c r="F47" s="26"/>
      <c r="G47" s="155"/>
      <c r="H47" s="244" t="s">
        <v>307</v>
      </c>
      <c r="I47" s="243">
        <f>I45</f>
        <v>491546270</v>
      </c>
      <c r="J47" s="244" t="s">
        <v>4</v>
      </c>
      <c r="K47" s="244" t="s">
        <v>5</v>
      </c>
      <c r="L47" s="401">
        <v>0.05</v>
      </c>
      <c r="M47" s="401"/>
      <c r="N47" s="245"/>
      <c r="O47" s="245"/>
      <c r="P47" s="245"/>
      <c r="Q47" s="244" t="s">
        <v>8</v>
      </c>
      <c r="R47" s="288">
        <f>ROUNDDOWN(I47*L47,-1)</f>
        <v>24577310</v>
      </c>
    </row>
    <row r="48" spans="1:20" s="2" customFormat="1" ht="20.100000000000001" customHeight="1" x14ac:dyDescent="0.15">
      <c r="A48" s="285"/>
      <c r="B48" s="27"/>
      <c r="C48" s="238"/>
      <c r="D48" s="59"/>
      <c r="E48" s="25"/>
      <c r="F48" s="26"/>
      <c r="G48" s="155"/>
      <c r="H48" s="244" t="s">
        <v>306</v>
      </c>
      <c r="I48" s="243">
        <f>I45</f>
        <v>491546270</v>
      </c>
      <c r="J48" s="244" t="s">
        <v>4</v>
      </c>
      <c r="K48" s="244" t="s">
        <v>5</v>
      </c>
      <c r="L48" s="402">
        <v>1.2500000000000001E-2</v>
      </c>
      <c r="M48" s="402"/>
      <c r="N48" s="245"/>
      <c r="O48" s="245"/>
      <c r="P48" s="245"/>
      <c r="Q48" s="244" t="s">
        <v>8</v>
      </c>
      <c r="R48" s="288">
        <f>ROUNDDOWN(I48*L48,-2)</f>
        <v>6144300</v>
      </c>
    </row>
    <row r="49" spans="1:19" s="2" customFormat="1" ht="20.100000000000001" customHeight="1" x14ac:dyDescent="0.15">
      <c r="A49" s="285"/>
      <c r="B49" s="27"/>
      <c r="C49" s="238"/>
      <c r="D49" s="59"/>
      <c r="E49" s="25"/>
      <c r="F49" s="26"/>
      <c r="G49" s="155"/>
      <c r="H49" s="244" t="s">
        <v>305</v>
      </c>
      <c r="I49" s="243">
        <f>I45</f>
        <v>491546270</v>
      </c>
      <c r="J49" s="244" t="s">
        <v>4</v>
      </c>
      <c r="K49" s="244" t="s">
        <v>5</v>
      </c>
      <c r="L49" s="403">
        <v>7.0000000000000001E-3</v>
      </c>
      <c r="M49" s="403"/>
      <c r="N49" s="245"/>
      <c r="O49" s="245"/>
      <c r="P49" s="245"/>
      <c r="Q49" s="244" t="s">
        <v>8</v>
      </c>
      <c r="R49" s="288">
        <f>ROUNDDOWN(I49*L49,-1)</f>
        <v>3440820</v>
      </c>
    </row>
    <row r="50" spans="1:19" s="2" customFormat="1" ht="20.100000000000001" customHeight="1" x14ac:dyDescent="0.15">
      <c r="A50" s="285"/>
      <c r="B50" s="368" t="s">
        <v>26</v>
      </c>
      <c r="C50" s="369"/>
      <c r="D50" s="146">
        <f>D51+D52+D53</f>
        <v>1100000</v>
      </c>
      <c r="E50" s="9">
        <f>E51+E52+E53</f>
        <v>1100000</v>
      </c>
      <c r="F50" s="76">
        <f t="shared" ref="F50:F56" si="1">E50-D50</f>
        <v>0</v>
      </c>
      <c r="G50" s="156">
        <f>E50/D50*100</f>
        <v>100</v>
      </c>
      <c r="H50" s="12"/>
      <c r="I50" s="11"/>
      <c r="J50" s="12"/>
      <c r="K50" s="12"/>
      <c r="L50" s="13"/>
      <c r="M50" s="12"/>
      <c r="N50" s="13"/>
      <c r="O50" s="13"/>
      <c r="P50" s="13"/>
      <c r="Q50" s="12"/>
      <c r="R50" s="283"/>
    </row>
    <row r="51" spans="1:19" s="2" customFormat="1" ht="20.100000000000001" customHeight="1" x14ac:dyDescent="0.15">
      <c r="A51" s="285"/>
      <c r="B51" s="45"/>
      <c r="C51" s="240" t="s">
        <v>27</v>
      </c>
      <c r="D51" s="68">
        <v>500000</v>
      </c>
      <c r="E51" s="18">
        <f>R51</f>
        <v>500000</v>
      </c>
      <c r="F51" s="69">
        <f t="shared" si="1"/>
        <v>0</v>
      </c>
      <c r="G51" s="153">
        <f>E51/D51*100</f>
        <v>100</v>
      </c>
      <c r="H51" s="20" t="s">
        <v>304</v>
      </c>
      <c r="I51" s="19">
        <v>500000</v>
      </c>
      <c r="J51" s="20" t="s">
        <v>4</v>
      </c>
      <c r="K51" s="20" t="s">
        <v>5</v>
      </c>
      <c r="L51" s="21">
        <v>1</v>
      </c>
      <c r="M51" s="20" t="s">
        <v>12</v>
      </c>
      <c r="N51" s="21"/>
      <c r="O51" s="21"/>
      <c r="P51" s="21"/>
      <c r="Q51" s="20" t="s">
        <v>8</v>
      </c>
      <c r="R51" s="286">
        <f>I51*L51</f>
        <v>500000</v>
      </c>
    </row>
    <row r="52" spans="1:19" s="2" customFormat="1" ht="20.100000000000001" customHeight="1" x14ac:dyDescent="0.15">
      <c r="A52" s="285"/>
      <c r="B52" s="27"/>
      <c r="C52" s="240" t="s">
        <v>28</v>
      </c>
      <c r="D52" s="68">
        <v>0</v>
      </c>
      <c r="E52" s="18">
        <f>R52</f>
        <v>0</v>
      </c>
      <c r="F52" s="69">
        <f t="shared" si="1"/>
        <v>0</v>
      </c>
      <c r="G52" s="153">
        <v>0</v>
      </c>
      <c r="H52" s="20"/>
      <c r="I52" s="19"/>
      <c r="J52" s="20"/>
      <c r="K52" s="20"/>
      <c r="L52" s="21"/>
      <c r="M52" s="20"/>
      <c r="N52" s="21"/>
      <c r="O52" s="21"/>
      <c r="P52" s="21"/>
      <c r="Q52" s="22" t="s">
        <v>8</v>
      </c>
      <c r="R52" s="286">
        <v>0</v>
      </c>
    </row>
    <row r="53" spans="1:19" s="2" customFormat="1" ht="20.100000000000001" customHeight="1" thickBot="1" x14ac:dyDescent="0.2">
      <c r="A53" s="290"/>
      <c r="B53" s="248"/>
      <c r="C53" s="259" t="s">
        <v>29</v>
      </c>
      <c r="D53" s="260">
        <v>600000</v>
      </c>
      <c r="E53" s="261">
        <f>R53</f>
        <v>600000</v>
      </c>
      <c r="F53" s="262">
        <f t="shared" si="1"/>
        <v>0</v>
      </c>
      <c r="G53" s="253">
        <f>E53/D53*100</f>
        <v>100</v>
      </c>
      <c r="H53" s="263" t="s">
        <v>303</v>
      </c>
      <c r="I53" s="264">
        <v>50000</v>
      </c>
      <c r="J53" s="263" t="s">
        <v>4</v>
      </c>
      <c r="K53" s="263" t="s">
        <v>5</v>
      </c>
      <c r="L53" s="265">
        <v>12</v>
      </c>
      <c r="M53" s="263" t="s">
        <v>9</v>
      </c>
      <c r="N53" s="265"/>
      <c r="O53" s="265"/>
      <c r="P53" s="265"/>
      <c r="Q53" s="266" t="s">
        <v>8</v>
      </c>
      <c r="R53" s="308">
        <f>I53*L53</f>
        <v>600000</v>
      </c>
    </row>
    <row r="54" spans="1:19" s="2" customFormat="1" ht="20.100000000000001" customHeight="1" x14ac:dyDescent="0.15">
      <c r="A54" s="292"/>
      <c r="B54" s="309" t="s">
        <v>30</v>
      </c>
      <c r="C54" s="310"/>
      <c r="D54" s="311">
        <f>D55+D56+D78+D106+D108</f>
        <v>316126490</v>
      </c>
      <c r="E54" s="312">
        <f>E55+E56+E78+E106+E108</f>
        <v>328749760</v>
      </c>
      <c r="F54" s="313">
        <f t="shared" si="1"/>
        <v>12623270</v>
      </c>
      <c r="G54" s="314">
        <f>E54/D54*100</f>
        <v>103.99310731599873</v>
      </c>
      <c r="H54" s="315"/>
      <c r="I54" s="316"/>
      <c r="J54" s="317"/>
      <c r="K54" s="317"/>
      <c r="L54" s="318"/>
      <c r="M54" s="317"/>
      <c r="N54" s="318"/>
      <c r="O54" s="318"/>
      <c r="P54" s="318"/>
      <c r="Q54" s="317"/>
      <c r="R54" s="319"/>
    </row>
    <row r="55" spans="1:19" s="2" customFormat="1" ht="20.100000000000001" customHeight="1" x14ac:dyDescent="0.15">
      <c r="A55" s="285"/>
      <c r="B55" s="35"/>
      <c r="C55" s="234" t="s">
        <v>31</v>
      </c>
      <c r="D55" s="146">
        <v>2000000</v>
      </c>
      <c r="E55" s="9">
        <f>R55</f>
        <v>2000000</v>
      </c>
      <c r="F55" s="76">
        <f t="shared" si="1"/>
        <v>0</v>
      </c>
      <c r="G55" s="153">
        <f>E55/D55*100</f>
        <v>100</v>
      </c>
      <c r="H55" s="12" t="s">
        <v>302</v>
      </c>
      <c r="I55" s="11">
        <v>2000000</v>
      </c>
      <c r="J55" s="12" t="s">
        <v>4</v>
      </c>
      <c r="K55" s="12" t="s">
        <v>5</v>
      </c>
      <c r="L55" s="13">
        <v>1</v>
      </c>
      <c r="M55" s="12" t="s">
        <v>12</v>
      </c>
      <c r="N55" s="13"/>
      <c r="O55" s="13"/>
      <c r="P55" s="13"/>
      <c r="Q55" s="42" t="s">
        <v>8</v>
      </c>
      <c r="R55" s="283">
        <f>I55*L55</f>
        <v>2000000</v>
      </c>
    </row>
    <row r="56" spans="1:19" s="2" customFormat="1" ht="20.100000000000001" customHeight="1" x14ac:dyDescent="0.15">
      <c r="A56" s="285"/>
      <c r="B56" s="27"/>
      <c r="C56" s="238" t="s">
        <v>32</v>
      </c>
      <c r="D56" s="59">
        <v>61895850</v>
      </c>
      <c r="E56" s="25">
        <f>R56+SUM(R62:R77)</f>
        <v>63015890</v>
      </c>
      <c r="F56" s="78">
        <f t="shared" si="1"/>
        <v>1120040</v>
      </c>
      <c r="G56" s="154">
        <f>E56/D56*100</f>
        <v>101.8095558910654</v>
      </c>
      <c r="H56" s="29" t="s">
        <v>33</v>
      </c>
      <c r="I56" s="28"/>
      <c r="J56" s="29"/>
      <c r="K56" s="29"/>
      <c r="L56" s="30"/>
      <c r="M56" s="29"/>
      <c r="N56" s="30"/>
      <c r="O56" s="30"/>
      <c r="P56" s="30"/>
      <c r="Q56" s="31" t="s">
        <v>8</v>
      </c>
      <c r="R56" s="289">
        <f>SUM(R57:R61)</f>
        <v>34430000</v>
      </c>
    </row>
    <row r="57" spans="1:19" s="2" customFormat="1" ht="20.100000000000001" customHeight="1" x14ac:dyDescent="0.15">
      <c r="A57" s="285"/>
      <c r="B57" s="27"/>
      <c r="C57" s="238"/>
      <c r="D57" s="59"/>
      <c r="E57" s="25"/>
      <c r="F57" s="78"/>
      <c r="G57" s="169"/>
      <c r="H57" s="29" t="s">
        <v>34</v>
      </c>
      <c r="I57" s="28">
        <v>1200000</v>
      </c>
      <c r="J57" s="29" t="s">
        <v>4</v>
      </c>
      <c r="K57" s="29" t="s">
        <v>5</v>
      </c>
      <c r="L57" s="30">
        <v>12</v>
      </c>
      <c r="M57" s="29" t="s">
        <v>9</v>
      </c>
      <c r="N57" s="30"/>
      <c r="O57" s="30"/>
      <c r="P57" s="30"/>
      <c r="Q57" s="31" t="s">
        <v>8</v>
      </c>
      <c r="R57" s="289">
        <f t="shared" ref="R57:R68" si="2">I57*L57</f>
        <v>14400000</v>
      </c>
    </row>
    <row r="58" spans="1:19" s="2" customFormat="1" ht="20.100000000000001" customHeight="1" x14ac:dyDescent="0.15">
      <c r="A58" s="285"/>
      <c r="B58" s="27"/>
      <c r="C58" s="238"/>
      <c r="D58" s="59"/>
      <c r="E58" s="25"/>
      <c r="F58" s="78"/>
      <c r="G58" s="169"/>
      <c r="H58" s="29" t="s">
        <v>35</v>
      </c>
      <c r="I58" s="28">
        <v>6530000</v>
      </c>
      <c r="J58" s="29" t="s">
        <v>4</v>
      </c>
      <c r="K58" s="29" t="s">
        <v>5</v>
      </c>
      <c r="L58" s="30">
        <v>1</v>
      </c>
      <c r="M58" s="29" t="s">
        <v>12</v>
      </c>
      <c r="N58" s="320"/>
      <c r="O58" s="30"/>
      <c r="P58" s="30"/>
      <c r="Q58" s="31" t="s">
        <v>8</v>
      </c>
      <c r="R58" s="289">
        <f t="shared" si="2"/>
        <v>6530000</v>
      </c>
    </row>
    <row r="59" spans="1:19" s="2" customFormat="1" ht="20.100000000000001" customHeight="1" x14ac:dyDescent="0.15">
      <c r="A59" s="285"/>
      <c r="B59" s="27"/>
      <c r="C59" s="238"/>
      <c r="D59" s="59"/>
      <c r="E59" s="25"/>
      <c r="F59" s="78"/>
      <c r="G59" s="169"/>
      <c r="H59" s="29" t="s">
        <v>103</v>
      </c>
      <c r="I59" s="28">
        <v>500000</v>
      </c>
      <c r="J59" s="29" t="s">
        <v>4</v>
      </c>
      <c r="K59" s="29" t="s">
        <v>5</v>
      </c>
      <c r="L59" s="30">
        <v>1</v>
      </c>
      <c r="M59" s="29" t="s">
        <v>12</v>
      </c>
      <c r="N59" s="320"/>
      <c r="O59" s="30"/>
      <c r="P59" s="30"/>
      <c r="Q59" s="31" t="s">
        <v>8</v>
      </c>
      <c r="R59" s="289">
        <f t="shared" si="2"/>
        <v>500000</v>
      </c>
    </row>
    <row r="60" spans="1:19" s="2" customFormat="1" ht="20.100000000000001" customHeight="1" x14ac:dyDescent="0.15">
      <c r="A60" s="285"/>
      <c r="B60" s="27"/>
      <c r="C60" s="238"/>
      <c r="D60" s="59"/>
      <c r="E60" s="25"/>
      <c r="F60" s="78"/>
      <c r="G60" s="169"/>
      <c r="H60" s="29" t="s">
        <v>36</v>
      </c>
      <c r="I60" s="28">
        <v>1000000</v>
      </c>
      <c r="J60" s="29" t="s">
        <v>4</v>
      </c>
      <c r="K60" s="29" t="s">
        <v>5</v>
      </c>
      <c r="L60" s="30">
        <v>1</v>
      </c>
      <c r="M60" s="29" t="s">
        <v>12</v>
      </c>
      <c r="N60" s="320"/>
      <c r="O60" s="30"/>
      <c r="P60" s="30"/>
      <c r="Q60" s="31" t="s">
        <v>8</v>
      </c>
      <c r="R60" s="289">
        <f t="shared" si="2"/>
        <v>1000000</v>
      </c>
    </row>
    <row r="61" spans="1:19" s="2" customFormat="1" ht="20.100000000000001" customHeight="1" x14ac:dyDescent="0.15">
      <c r="A61" s="285"/>
      <c r="B61" s="27"/>
      <c r="C61" s="238"/>
      <c r="D61" s="59"/>
      <c r="E61" s="25"/>
      <c r="F61" s="78"/>
      <c r="G61" s="169"/>
      <c r="H61" s="29" t="s">
        <v>37</v>
      </c>
      <c r="I61" s="28">
        <v>1000000</v>
      </c>
      <c r="J61" s="29" t="s">
        <v>4</v>
      </c>
      <c r="K61" s="29" t="s">
        <v>5</v>
      </c>
      <c r="L61" s="30">
        <v>12</v>
      </c>
      <c r="M61" s="29" t="s">
        <v>9</v>
      </c>
      <c r="N61" s="320"/>
      <c r="O61" s="30"/>
      <c r="P61" s="30"/>
      <c r="Q61" s="31" t="s">
        <v>8</v>
      </c>
      <c r="R61" s="289">
        <f t="shared" si="2"/>
        <v>12000000</v>
      </c>
    </row>
    <row r="62" spans="1:19" s="2" customFormat="1" ht="20.100000000000001" customHeight="1" x14ac:dyDescent="0.15">
      <c r="A62" s="285"/>
      <c r="B62" s="27"/>
      <c r="C62" s="238"/>
      <c r="D62" s="59"/>
      <c r="E62" s="25"/>
      <c r="F62" s="78"/>
      <c r="G62" s="169"/>
      <c r="H62" s="29" t="s">
        <v>154</v>
      </c>
      <c r="I62" s="28">
        <v>100000</v>
      </c>
      <c r="J62" s="29" t="s">
        <v>4</v>
      </c>
      <c r="K62" s="29" t="s">
        <v>5</v>
      </c>
      <c r="L62" s="30">
        <v>4</v>
      </c>
      <c r="M62" s="29" t="s">
        <v>10</v>
      </c>
      <c r="N62" s="320" t="s">
        <v>153</v>
      </c>
      <c r="O62" s="30"/>
      <c r="P62" s="30"/>
      <c r="Q62" s="31" t="s">
        <v>8</v>
      </c>
      <c r="R62" s="289">
        <f t="shared" si="2"/>
        <v>400000</v>
      </c>
    </row>
    <row r="63" spans="1:19" s="2" customFormat="1" ht="20.100000000000001" customHeight="1" x14ac:dyDescent="0.15">
      <c r="A63" s="285"/>
      <c r="B63" s="27"/>
      <c r="C63" s="238"/>
      <c r="D63" s="59"/>
      <c r="E63" s="25"/>
      <c r="F63" s="78"/>
      <c r="G63" s="169"/>
      <c r="H63" s="29" t="s">
        <v>38</v>
      </c>
      <c r="I63" s="28">
        <v>5000</v>
      </c>
      <c r="J63" s="29" t="s">
        <v>4</v>
      </c>
      <c r="K63" s="29" t="s">
        <v>5</v>
      </c>
      <c r="L63" s="30">
        <v>12</v>
      </c>
      <c r="M63" s="29" t="s">
        <v>9</v>
      </c>
      <c r="N63" s="30"/>
      <c r="O63" s="30"/>
      <c r="P63" s="30"/>
      <c r="Q63" s="31" t="s">
        <v>8</v>
      </c>
      <c r="R63" s="289">
        <f t="shared" si="2"/>
        <v>60000</v>
      </c>
      <c r="S63" s="5"/>
    </row>
    <row r="64" spans="1:19" s="2" customFormat="1" ht="20.100000000000001" customHeight="1" x14ac:dyDescent="0.15">
      <c r="A64" s="285"/>
      <c r="B64" s="27"/>
      <c r="C64" s="238"/>
      <c r="D64" s="59"/>
      <c r="E64" s="25"/>
      <c r="F64" s="78"/>
      <c r="G64" s="169"/>
      <c r="H64" s="29" t="s">
        <v>39</v>
      </c>
      <c r="I64" s="28">
        <v>200000</v>
      </c>
      <c r="J64" s="29" t="s">
        <v>4</v>
      </c>
      <c r="K64" s="29" t="s">
        <v>5</v>
      </c>
      <c r="L64" s="30">
        <v>12</v>
      </c>
      <c r="M64" s="29" t="s">
        <v>9</v>
      </c>
      <c r="N64" s="30"/>
      <c r="O64" s="30"/>
      <c r="P64" s="30"/>
      <c r="Q64" s="31" t="s">
        <v>8</v>
      </c>
      <c r="R64" s="289">
        <f t="shared" si="2"/>
        <v>2400000</v>
      </c>
    </row>
    <row r="65" spans="1:18" s="2" customFormat="1" ht="20.100000000000001" customHeight="1" x14ac:dyDescent="0.15">
      <c r="A65" s="285"/>
      <c r="B65" s="27"/>
      <c r="C65" s="239"/>
      <c r="D65" s="24"/>
      <c r="E65" s="25"/>
      <c r="F65" s="26"/>
      <c r="G65" s="155"/>
      <c r="H65" s="29" t="s">
        <v>40</v>
      </c>
      <c r="I65" s="28">
        <v>10000</v>
      </c>
      <c r="J65" s="29" t="s">
        <v>4</v>
      </c>
      <c r="K65" s="29" t="s">
        <v>5</v>
      </c>
      <c r="L65" s="30">
        <v>12</v>
      </c>
      <c r="M65" s="29" t="s">
        <v>9</v>
      </c>
      <c r="N65" s="30"/>
      <c r="O65" s="30"/>
      <c r="P65" s="30"/>
      <c r="Q65" s="31" t="s">
        <v>8</v>
      </c>
      <c r="R65" s="289">
        <f t="shared" si="2"/>
        <v>120000</v>
      </c>
    </row>
    <row r="66" spans="1:18" s="2" customFormat="1" ht="20.100000000000001" customHeight="1" x14ac:dyDescent="0.15">
      <c r="A66" s="285"/>
      <c r="B66" s="35"/>
      <c r="C66" s="239"/>
      <c r="D66" s="24"/>
      <c r="E66" s="25"/>
      <c r="F66" s="26"/>
      <c r="G66" s="155"/>
      <c r="H66" s="29" t="s">
        <v>41</v>
      </c>
      <c r="I66" s="28">
        <v>126240</v>
      </c>
      <c r="J66" s="29" t="s">
        <v>4</v>
      </c>
      <c r="K66" s="29" t="s">
        <v>5</v>
      </c>
      <c r="L66" s="30">
        <v>12</v>
      </c>
      <c r="M66" s="29" t="s">
        <v>9</v>
      </c>
      <c r="N66" s="30"/>
      <c r="O66" s="30"/>
      <c r="P66" s="30"/>
      <c r="Q66" s="31" t="s">
        <v>8</v>
      </c>
      <c r="R66" s="289">
        <f t="shared" si="2"/>
        <v>1514880</v>
      </c>
    </row>
    <row r="67" spans="1:18" s="2" customFormat="1" ht="20.100000000000001" customHeight="1" x14ac:dyDescent="0.15">
      <c r="A67" s="285"/>
      <c r="B67" s="35"/>
      <c r="C67" s="239"/>
      <c r="D67" s="24"/>
      <c r="E67" s="25"/>
      <c r="F67" s="26"/>
      <c r="G67" s="155"/>
      <c r="H67" s="29" t="s">
        <v>42</v>
      </c>
      <c r="I67" s="28">
        <v>350000</v>
      </c>
      <c r="J67" s="29" t="s">
        <v>4</v>
      </c>
      <c r="K67" s="29" t="s">
        <v>5</v>
      </c>
      <c r="L67" s="30">
        <v>12</v>
      </c>
      <c r="M67" s="29" t="s">
        <v>9</v>
      </c>
      <c r="N67" s="30"/>
      <c r="O67" s="30"/>
      <c r="P67" s="30"/>
      <c r="Q67" s="31" t="s">
        <v>8</v>
      </c>
      <c r="R67" s="289">
        <f t="shared" si="2"/>
        <v>4200000</v>
      </c>
    </row>
    <row r="68" spans="1:18" s="2" customFormat="1" ht="19.5" customHeight="1" x14ac:dyDescent="0.15">
      <c r="A68" s="285"/>
      <c r="B68" s="35"/>
      <c r="C68" s="238"/>
      <c r="D68" s="321"/>
      <c r="E68" s="35"/>
      <c r="F68" s="218"/>
      <c r="G68" s="217"/>
      <c r="H68" s="29" t="s">
        <v>43</v>
      </c>
      <c r="I68" s="29">
        <v>132000</v>
      </c>
      <c r="J68" s="29" t="s">
        <v>4</v>
      </c>
      <c r="K68" s="29" t="s">
        <v>5</v>
      </c>
      <c r="L68" s="30">
        <v>12</v>
      </c>
      <c r="M68" s="29" t="s">
        <v>9</v>
      </c>
      <c r="N68" s="30"/>
      <c r="O68" s="30"/>
      <c r="P68" s="30"/>
      <c r="Q68" s="31" t="s">
        <v>8</v>
      </c>
      <c r="R68" s="322">
        <f t="shared" si="2"/>
        <v>1584000</v>
      </c>
    </row>
    <row r="69" spans="1:18" s="2" customFormat="1" ht="20.100000000000001" customHeight="1" x14ac:dyDescent="0.15">
      <c r="A69" s="285"/>
      <c r="B69" s="27"/>
      <c r="C69" s="35"/>
      <c r="D69" s="59"/>
      <c r="E69" s="25"/>
      <c r="F69" s="78"/>
      <c r="G69" s="169"/>
      <c r="H69" s="29" t="s">
        <v>152</v>
      </c>
      <c r="I69" s="28">
        <v>100000</v>
      </c>
      <c r="J69" s="29" t="s">
        <v>4</v>
      </c>
      <c r="K69" s="29" t="s">
        <v>5</v>
      </c>
      <c r="L69" s="30">
        <v>12</v>
      </c>
      <c r="M69" s="29" t="s">
        <v>9</v>
      </c>
      <c r="N69" s="30"/>
      <c r="O69" s="30"/>
      <c r="P69" s="30"/>
      <c r="Q69" s="31" t="s">
        <v>8</v>
      </c>
      <c r="R69" s="289">
        <f t="shared" ref="R69:R76" si="3">I69*L69</f>
        <v>1200000</v>
      </c>
    </row>
    <row r="70" spans="1:18" s="2" customFormat="1" ht="20.100000000000001" customHeight="1" x14ac:dyDescent="0.15">
      <c r="A70" s="285"/>
      <c r="B70" s="35"/>
      <c r="C70" s="239"/>
      <c r="D70" s="24"/>
      <c r="E70" s="25"/>
      <c r="F70" s="78"/>
      <c r="G70" s="169"/>
      <c r="H70" s="29" t="s">
        <v>44</v>
      </c>
      <c r="I70" s="28">
        <v>80000</v>
      </c>
      <c r="J70" s="29" t="s">
        <v>4</v>
      </c>
      <c r="K70" s="29" t="s">
        <v>5</v>
      </c>
      <c r="L70" s="30">
        <v>12</v>
      </c>
      <c r="M70" s="29" t="s">
        <v>9</v>
      </c>
      <c r="N70" s="30"/>
      <c r="O70" s="30"/>
      <c r="P70" s="30"/>
      <c r="Q70" s="31" t="s">
        <v>8</v>
      </c>
      <c r="R70" s="289">
        <f t="shared" si="3"/>
        <v>960000</v>
      </c>
    </row>
    <row r="71" spans="1:18" s="2" customFormat="1" ht="20.100000000000001" customHeight="1" x14ac:dyDescent="0.15">
      <c r="A71" s="285"/>
      <c r="B71" s="35"/>
      <c r="C71" s="239"/>
      <c r="D71" s="24"/>
      <c r="E71" s="25"/>
      <c r="F71" s="26"/>
      <c r="G71" s="155"/>
      <c r="H71" s="29" t="s">
        <v>45</v>
      </c>
      <c r="I71" s="28">
        <v>200000</v>
      </c>
      <c r="J71" s="29" t="s">
        <v>4</v>
      </c>
      <c r="K71" s="29" t="s">
        <v>5</v>
      </c>
      <c r="L71" s="30">
        <v>12</v>
      </c>
      <c r="M71" s="29" t="s">
        <v>9</v>
      </c>
      <c r="N71" s="30"/>
      <c r="O71" s="30"/>
      <c r="P71" s="30"/>
      <c r="Q71" s="31" t="s">
        <v>8</v>
      </c>
      <c r="R71" s="289">
        <f t="shared" si="3"/>
        <v>2400000</v>
      </c>
    </row>
    <row r="72" spans="1:18" s="2" customFormat="1" ht="20.100000000000001" customHeight="1" x14ac:dyDescent="0.15">
      <c r="A72" s="285"/>
      <c r="B72" s="35"/>
      <c r="C72" s="239"/>
      <c r="D72" s="24"/>
      <c r="E72" s="25"/>
      <c r="F72" s="78"/>
      <c r="G72" s="169"/>
      <c r="H72" s="323" t="s">
        <v>46</v>
      </c>
      <c r="I72" s="28">
        <v>80000</v>
      </c>
      <c r="J72" s="29" t="s">
        <v>4</v>
      </c>
      <c r="K72" s="29" t="s">
        <v>5</v>
      </c>
      <c r="L72" s="30">
        <v>12</v>
      </c>
      <c r="M72" s="29" t="s">
        <v>9</v>
      </c>
      <c r="N72" s="30"/>
      <c r="O72" s="30"/>
      <c r="P72" s="30"/>
      <c r="Q72" s="31" t="s">
        <v>8</v>
      </c>
      <c r="R72" s="289">
        <f t="shared" si="3"/>
        <v>960000</v>
      </c>
    </row>
    <row r="73" spans="1:18" s="2" customFormat="1" ht="20.100000000000001" customHeight="1" x14ac:dyDescent="0.15">
      <c r="A73" s="285"/>
      <c r="B73" s="35"/>
      <c r="C73" s="239"/>
      <c r="D73" s="24"/>
      <c r="E73" s="25"/>
      <c r="F73" s="26"/>
      <c r="G73" s="155"/>
      <c r="H73" s="29" t="s">
        <v>176</v>
      </c>
      <c r="I73" s="28">
        <v>220000</v>
      </c>
      <c r="J73" s="29" t="s">
        <v>4</v>
      </c>
      <c r="K73" s="29" t="s">
        <v>5</v>
      </c>
      <c r="L73" s="30">
        <v>12</v>
      </c>
      <c r="M73" s="29" t="s">
        <v>9</v>
      </c>
      <c r="N73" s="30"/>
      <c r="O73" s="30"/>
      <c r="P73" s="30"/>
      <c r="Q73" s="31" t="s">
        <v>8</v>
      </c>
      <c r="R73" s="289">
        <f t="shared" si="3"/>
        <v>2640000</v>
      </c>
    </row>
    <row r="74" spans="1:18" s="2" customFormat="1" ht="20.100000000000001" customHeight="1" x14ac:dyDescent="0.15">
      <c r="A74" s="285"/>
      <c r="B74" s="35"/>
      <c r="C74" s="239"/>
      <c r="D74" s="24"/>
      <c r="E74" s="25"/>
      <c r="F74" s="26"/>
      <c r="G74" s="155"/>
      <c r="H74" s="29" t="s">
        <v>47</v>
      </c>
      <c r="I74" s="28">
        <v>300000</v>
      </c>
      <c r="J74" s="29" t="s">
        <v>4</v>
      </c>
      <c r="K74" s="29" t="s">
        <v>5</v>
      </c>
      <c r="L74" s="30">
        <v>12</v>
      </c>
      <c r="M74" s="29" t="s">
        <v>9</v>
      </c>
      <c r="N74" s="30"/>
      <c r="O74" s="30"/>
      <c r="P74" s="30"/>
      <c r="Q74" s="31" t="s">
        <v>8</v>
      </c>
      <c r="R74" s="289">
        <f t="shared" si="3"/>
        <v>3600000</v>
      </c>
    </row>
    <row r="75" spans="1:18" s="2" customFormat="1" ht="20.100000000000001" customHeight="1" x14ac:dyDescent="0.15">
      <c r="A75" s="285"/>
      <c r="B75" s="27"/>
      <c r="C75" s="238"/>
      <c r="D75" s="59"/>
      <c r="E75" s="25"/>
      <c r="F75" s="26"/>
      <c r="G75" s="155"/>
      <c r="H75" s="29" t="s">
        <v>162</v>
      </c>
      <c r="I75" s="28">
        <v>143000</v>
      </c>
      <c r="J75" s="29" t="s">
        <v>4</v>
      </c>
      <c r="K75" s="29" t="s">
        <v>5</v>
      </c>
      <c r="L75" s="30">
        <v>12</v>
      </c>
      <c r="M75" s="29" t="s">
        <v>9</v>
      </c>
      <c r="N75" s="30"/>
      <c r="O75" s="30"/>
      <c r="P75" s="30"/>
      <c r="Q75" s="31" t="s">
        <v>8</v>
      </c>
      <c r="R75" s="289">
        <f t="shared" si="3"/>
        <v>1716000</v>
      </c>
    </row>
    <row r="76" spans="1:18" s="2" customFormat="1" ht="20.100000000000001" customHeight="1" x14ac:dyDescent="0.15">
      <c r="A76" s="285"/>
      <c r="B76" s="27"/>
      <c r="C76" s="238"/>
      <c r="D76" s="59"/>
      <c r="E76" s="25"/>
      <c r="F76" s="78"/>
      <c r="G76" s="169"/>
      <c r="H76" s="29" t="s">
        <v>235</v>
      </c>
      <c r="I76" s="28">
        <v>100000</v>
      </c>
      <c r="J76" s="29" t="s">
        <v>4</v>
      </c>
      <c r="K76" s="29" t="s">
        <v>5</v>
      </c>
      <c r="L76" s="30">
        <v>12</v>
      </c>
      <c r="M76" s="29" t="s">
        <v>9</v>
      </c>
      <c r="N76" s="30"/>
      <c r="O76" s="30"/>
      <c r="P76" s="30"/>
      <c r="Q76" s="31" t="s">
        <v>8</v>
      </c>
      <c r="R76" s="289">
        <f t="shared" si="3"/>
        <v>1200000</v>
      </c>
    </row>
    <row r="77" spans="1:18" s="2" customFormat="1" ht="20.100000000000001" customHeight="1" thickBot="1" x14ac:dyDescent="0.2">
      <c r="A77" s="290"/>
      <c r="B77" s="267"/>
      <c r="C77" s="249"/>
      <c r="D77" s="250"/>
      <c r="E77" s="251"/>
      <c r="F77" s="252"/>
      <c r="G77" s="253"/>
      <c r="H77" s="268" t="s">
        <v>247</v>
      </c>
      <c r="I77" s="269">
        <v>3631008</v>
      </c>
      <c r="J77" s="268" t="s">
        <v>4</v>
      </c>
      <c r="K77" s="268" t="s">
        <v>5</v>
      </c>
      <c r="L77" s="270">
        <v>1</v>
      </c>
      <c r="M77" s="268" t="s">
        <v>13</v>
      </c>
      <c r="N77" s="270"/>
      <c r="O77" s="270"/>
      <c r="P77" s="270"/>
      <c r="Q77" s="268" t="s">
        <v>8</v>
      </c>
      <c r="R77" s="324">
        <f>ROUND(I77*L77,-1)</f>
        <v>3631010</v>
      </c>
    </row>
    <row r="78" spans="1:18" s="2" customFormat="1" ht="20.100000000000001" customHeight="1" x14ac:dyDescent="0.15">
      <c r="A78" s="292"/>
      <c r="B78" s="325"/>
      <c r="C78" s="294" t="s">
        <v>267</v>
      </c>
      <c r="D78" s="295">
        <v>121910870</v>
      </c>
      <c r="E78" s="296">
        <f>SUM(R78:R105)</f>
        <v>127863870</v>
      </c>
      <c r="F78" s="326">
        <f>E78-D78</f>
        <v>5953000</v>
      </c>
      <c r="G78" s="298">
        <f>E78/D78*100</f>
        <v>104.88307564370594</v>
      </c>
      <c r="H78" s="327" t="s">
        <v>48</v>
      </c>
      <c r="I78" s="328">
        <v>50000</v>
      </c>
      <c r="J78" s="327" t="s">
        <v>4</v>
      </c>
      <c r="K78" s="327" t="s">
        <v>5</v>
      </c>
      <c r="L78" s="329">
        <v>12</v>
      </c>
      <c r="M78" s="327" t="s">
        <v>9</v>
      </c>
      <c r="N78" s="329"/>
      <c r="O78" s="329"/>
      <c r="P78" s="329"/>
      <c r="Q78" s="330" t="s">
        <v>8</v>
      </c>
      <c r="R78" s="331">
        <f>I78*L78</f>
        <v>600000</v>
      </c>
    </row>
    <row r="79" spans="1:18" s="2" customFormat="1" ht="20.100000000000001" customHeight="1" x14ac:dyDescent="0.15">
      <c r="A79" s="285"/>
      <c r="B79" s="27"/>
      <c r="C79" s="238"/>
      <c r="D79" s="59"/>
      <c r="E79" s="25"/>
      <c r="F79" s="216"/>
      <c r="G79" s="215"/>
      <c r="H79" s="29" t="s">
        <v>156</v>
      </c>
      <c r="I79" s="28">
        <v>110000</v>
      </c>
      <c r="J79" s="29" t="s">
        <v>4</v>
      </c>
      <c r="K79" s="29" t="s">
        <v>5</v>
      </c>
      <c r="L79" s="30">
        <v>12</v>
      </c>
      <c r="M79" s="29" t="s">
        <v>12</v>
      </c>
      <c r="N79" s="30"/>
      <c r="O79" s="30"/>
      <c r="P79" s="30"/>
      <c r="Q79" s="31" t="s">
        <v>8</v>
      </c>
      <c r="R79" s="289">
        <v>1322000</v>
      </c>
    </row>
    <row r="80" spans="1:18" s="2" customFormat="1" ht="20.100000000000001" customHeight="1" x14ac:dyDescent="0.15">
      <c r="A80" s="285"/>
      <c r="B80" s="27"/>
      <c r="C80" s="238"/>
      <c r="D80" s="59"/>
      <c r="E80" s="25"/>
      <c r="F80" s="216"/>
      <c r="G80" s="215"/>
      <c r="H80" s="29" t="s">
        <v>49</v>
      </c>
      <c r="I80" s="28">
        <v>57750</v>
      </c>
      <c r="J80" s="29" t="s">
        <v>4</v>
      </c>
      <c r="K80" s="29" t="s">
        <v>5</v>
      </c>
      <c r="L80" s="30">
        <v>12</v>
      </c>
      <c r="M80" s="29" t="s">
        <v>9</v>
      </c>
      <c r="N80" s="30"/>
      <c r="O80" s="30"/>
      <c r="P80" s="30"/>
      <c r="Q80" s="31" t="s">
        <v>8</v>
      </c>
      <c r="R80" s="289">
        <f>I80*L80</f>
        <v>693000</v>
      </c>
    </row>
    <row r="81" spans="1:18" s="2" customFormat="1" ht="20.100000000000001" customHeight="1" x14ac:dyDescent="0.15">
      <c r="A81" s="285"/>
      <c r="B81" s="27"/>
      <c r="C81" s="238"/>
      <c r="D81" s="59"/>
      <c r="E81" s="25"/>
      <c r="F81" s="216"/>
      <c r="G81" s="215"/>
      <c r="H81" s="29" t="s">
        <v>155</v>
      </c>
      <c r="I81" s="28">
        <v>100000</v>
      </c>
      <c r="J81" s="29" t="s">
        <v>4</v>
      </c>
      <c r="K81" s="29" t="s">
        <v>5</v>
      </c>
      <c r="L81" s="30">
        <v>12</v>
      </c>
      <c r="M81" s="29" t="s">
        <v>9</v>
      </c>
      <c r="N81" s="30"/>
      <c r="O81" s="30"/>
      <c r="P81" s="30"/>
      <c r="Q81" s="31" t="s">
        <v>8</v>
      </c>
      <c r="R81" s="289">
        <f>I81*L81</f>
        <v>1200000</v>
      </c>
    </row>
    <row r="82" spans="1:18" s="2" customFormat="1" ht="20.100000000000001" customHeight="1" x14ac:dyDescent="0.15">
      <c r="A82" s="285"/>
      <c r="B82" s="27"/>
      <c r="C82" s="238"/>
      <c r="D82" s="59"/>
      <c r="E82" s="25"/>
      <c r="F82" s="216"/>
      <c r="G82" s="215"/>
      <c r="H82" s="29" t="s">
        <v>50</v>
      </c>
      <c r="I82" s="28">
        <v>4000000</v>
      </c>
      <c r="J82" s="29" t="s">
        <v>4</v>
      </c>
      <c r="K82" s="29" t="s">
        <v>5</v>
      </c>
      <c r="L82" s="30">
        <v>12</v>
      </c>
      <c r="M82" s="29" t="s">
        <v>9</v>
      </c>
      <c r="N82" s="30"/>
      <c r="O82" s="30"/>
      <c r="P82" s="30"/>
      <c r="Q82" s="31" t="s">
        <v>8</v>
      </c>
      <c r="R82" s="289">
        <f>I82*L82</f>
        <v>48000000</v>
      </c>
    </row>
    <row r="83" spans="1:18" s="2" customFormat="1" ht="20.100000000000001" customHeight="1" x14ac:dyDescent="0.15">
      <c r="A83" s="285"/>
      <c r="B83" s="27"/>
      <c r="C83" s="238"/>
      <c r="D83" s="59"/>
      <c r="E83" s="25"/>
      <c r="F83" s="216"/>
      <c r="G83" s="215"/>
      <c r="H83" s="29" t="s">
        <v>51</v>
      </c>
      <c r="I83" s="28">
        <v>1800000</v>
      </c>
      <c r="J83" s="29" t="s">
        <v>4</v>
      </c>
      <c r="K83" s="29" t="s">
        <v>5</v>
      </c>
      <c r="L83" s="30">
        <v>12</v>
      </c>
      <c r="M83" s="29" t="s">
        <v>9</v>
      </c>
      <c r="N83" s="30"/>
      <c r="O83" s="30"/>
      <c r="P83" s="30"/>
      <c r="Q83" s="31" t="s">
        <v>8</v>
      </c>
      <c r="R83" s="289">
        <f>I83*L83</f>
        <v>21600000</v>
      </c>
    </row>
    <row r="84" spans="1:18" s="2" customFormat="1" ht="20.100000000000001" customHeight="1" x14ac:dyDescent="0.15">
      <c r="A84" s="285"/>
      <c r="B84" s="35"/>
      <c r="C84" s="239"/>
      <c r="D84" s="24"/>
      <c r="E84" s="25"/>
      <c r="F84" s="78"/>
      <c r="G84" s="155"/>
      <c r="H84" s="29" t="s">
        <v>82</v>
      </c>
      <c r="I84" s="28">
        <v>2000000</v>
      </c>
      <c r="J84" s="29" t="s">
        <v>4</v>
      </c>
      <c r="K84" s="29" t="s">
        <v>5</v>
      </c>
      <c r="L84" s="30">
        <v>12</v>
      </c>
      <c r="M84" s="29" t="s">
        <v>9</v>
      </c>
      <c r="N84" s="30"/>
      <c r="O84" s="30"/>
      <c r="P84" s="30"/>
      <c r="Q84" s="29" t="s">
        <v>8</v>
      </c>
      <c r="R84" s="289">
        <f>I84*L84</f>
        <v>24000000</v>
      </c>
    </row>
    <row r="85" spans="1:18" s="2" customFormat="1" ht="20.100000000000001" customHeight="1" x14ac:dyDescent="0.15">
      <c r="A85" s="285"/>
      <c r="B85" s="35"/>
      <c r="C85" s="239"/>
      <c r="D85" s="24"/>
      <c r="E85" s="25"/>
      <c r="F85" s="78"/>
      <c r="G85" s="169"/>
      <c r="H85" s="29" t="s">
        <v>83</v>
      </c>
      <c r="I85" s="28">
        <v>500000</v>
      </c>
      <c r="J85" s="29" t="s">
        <v>4</v>
      </c>
      <c r="K85" s="29" t="s">
        <v>5</v>
      </c>
      <c r="L85" s="30">
        <v>12</v>
      </c>
      <c r="M85" s="29" t="s">
        <v>9</v>
      </c>
      <c r="N85" s="30"/>
      <c r="O85" s="30"/>
      <c r="P85" s="30"/>
      <c r="Q85" s="31" t="s">
        <v>8</v>
      </c>
      <c r="R85" s="289">
        <f>I85*12</f>
        <v>6000000</v>
      </c>
    </row>
    <row r="86" spans="1:18" s="2" customFormat="1" ht="20.100000000000001" customHeight="1" x14ac:dyDescent="0.15">
      <c r="A86" s="285"/>
      <c r="B86" s="27"/>
      <c r="C86" s="238"/>
      <c r="D86" s="59"/>
      <c r="E86" s="25"/>
      <c r="F86" s="216"/>
      <c r="G86" s="215"/>
      <c r="H86" s="29" t="s">
        <v>157</v>
      </c>
      <c r="I86" s="28">
        <v>300000</v>
      </c>
      <c r="J86" s="29" t="s">
        <v>4</v>
      </c>
      <c r="K86" s="29" t="s">
        <v>5</v>
      </c>
      <c r="L86" s="30">
        <v>2</v>
      </c>
      <c r="M86" s="29" t="s">
        <v>10</v>
      </c>
      <c r="N86" s="30"/>
      <c r="O86" s="30"/>
      <c r="P86" s="30"/>
      <c r="Q86" s="31" t="s">
        <v>8</v>
      </c>
      <c r="R86" s="289">
        <f>I86*L86</f>
        <v>600000</v>
      </c>
    </row>
    <row r="87" spans="1:18" s="2" customFormat="1" ht="20.100000000000001" customHeight="1" x14ac:dyDescent="0.15">
      <c r="A87" s="285"/>
      <c r="B87" s="35"/>
      <c r="C87" s="238"/>
      <c r="D87" s="59"/>
      <c r="E87" s="25"/>
      <c r="F87" s="78"/>
      <c r="G87" s="155"/>
      <c r="H87" s="29" t="s">
        <v>301</v>
      </c>
      <c r="I87" s="28">
        <v>30000</v>
      </c>
      <c r="J87" s="29" t="s">
        <v>4</v>
      </c>
      <c r="K87" s="29" t="s">
        <v>5</v>
      </c>
      <c r="L87" s="30">
        <v>12</v>
      </c>
      <c r="M87" s="29" t="s">
        <v>9</v>
      </c>
      <c r="N87" s="30"/>
      <c r="O87" s="30"/>
      <c r="P87" s="30"/>
      <c r="Q87" s="31" t="s">
        <v>8</v>
      </c>
      <c r="R87" s="289">
        <f t="shared" ref="R87:R111" si="4">I87*L87</f>
        <v>360000</v>
      </c>
    </row>
    <row r="88" spans="1:18" s="2" customFormat="1" ht="20.100000000000001" customHeight="1" x14ac:dyDescent="0.15">
      <c r="A88" s="285"/>
      <c r="B88" s="27"/>
      <c r="C88" s="238"/>
      <c r="D88" s="59"/>
      <c r="E88" s="25"/>
      <c r="F88" s="214"/>
      <c r="G88" s="213"/>
      <c r="H88" s="29" t="s">
        <v>300</v>
      </c>
      <c r="I88" s="28">
        <v>166100</v>
      </c>
      <c r="J88" s="29" t="s">
        <v>4</v>
      </c>
      <c r="K88" s="29" t="s">
        <v>5</v>
      </c>
      <c r="L88" s="30">
        <v>1</v>
      </c>
      <c r="M88" s="29" t="s">
        <v>12</v>
      </c>
      <c r="N88" s="30"/>
      <c r="O88" s="30"/>
      <c r="P88" s="30"/>
      <c r="Q88" s="31" t="s">
        <v>8</v>
      </c>
      <c r="R88" s="289">
        <f t="shared" si="4"/>
        <v>166100</v>
      </c>
    </row>
    <row r="89" spans="1:18" s="2" customFormat="1" ht="20.100000000000001" customHeight="1" x14ac:dyDescent="0.15">
      <c r="A89" s="285"/>
      <c r="B89" s="27"/>
      <c r="C89" s="238"/>
      <c r="D89" s="59"/>
      <c r="E89" s="25"/>
      <c r="F89" s="214"/>
      <c r="G89" s="213"/>
      <c r="H89" s="29" t="s">
        <v>52</v>
      </c>
      <c r="I89" s="28">
        <v>200000</v>
      </c>
      <c r="J89" s="29" t="s">
        <v>4</v>
      </c>
      <c r="K89" s="29" t="s">
        <v>5</v>
      </c>
      <c r="L89" s="30">
        <v>1</v>
      </c>
      <c r="M89" s="29" t="s">
        <v>12</v>
      </c>
      <c r="N89" s="30"/>
      <c r="O89" s="30"/>
      <c r="P89" s="30"/>
      <c r="Q89" s="31" t="s">
        <v>8</v>
      </c>
      <c r="R89" s="289">
        <f t="shared" si="4"/>
        <v>200000</v>
      </c>
    </row>
    <row r="90" spans="1:18" s="2" customFormat="1" ht="20.100000000000001" customHeight="1" x14ac:dyDescent="0.15">
      <c r="A90" s="285"/>
      <c r="B90" s="27"/>
      <c r="C90" s="238"/>
      <c r="D90" s="59"/>
      <c r="E90" s="25"/>
      <c r="F90" s="214"/>
      <c r="G90" s="213"/>
      <c r="H90" s="29" t="s">
        <v>53</v>
      </c>
      <c r="I90" s="28">
        <v>48000</v>
      </c>
      <c r="J90" s="29" t="s">
        <v>4</v>
      </c>
      <c r="K90" s="29" t="s">
        <v>5</v>
      </c>
      <c r="L90" s="30">
        <v>1</v>
      </c>
      <c r="M90" s="29" t="s">
        <v>12</v>
      </c>
      <c r="N90" s="30"/>
      <c r="O90" s="30"/>
      <c r="P90" s="30"/>
      <c r="Q90" s="31" t="s">
        <v>8</v>
      </c>
      <c r="R90" s="289">
        <f t="shared" si="4"/>
        <v>48000</v>
      </c>
    </row>
    <row r="91" spans="1:18" s="2" customFormat="1" ht="20.100000000000001" customHeight="1" x14ac:dyDescent="0.15">
      <c r="A91" s="285"/>
      <c r="B91" s="27"/>
      <c r="C91" s="238"/>
      <c r="D91" s="59"/>
      <c r="E91" s="25"/>
      <c r="F91" s="214"/>
      <c r="G91" s="213"/>
      <c r="H91" s="29" t="s">
        <v>160</v>
      </c>
      <c r="I91" s="28">
        <v>600000</v>
      </c>
      <c r="J91" s="29" t="s">
        <v>4</v>
      </c>
      <c r="K91" s="29" t="s">
        <v>5</v>
      </c>
      <c r="L91" s="30">
        <v>1</v>
      </c>
      <c r="M91" s="29" t="s">
        <v>12</v>
      </c>
      <c r="N91" s="30"/>
      <c r="O91" s="30"/>
      <c r="P91" s="30"/>
      <c r="Q91" s="31" t="s">
        <v>8</v>
      </c>
      <c r="R91" s="289">
        <f t="shared" si="4"/>
        <v>600000</v>
      </c>
    </row>
    <row r="92" spans="1:18" s="2" customFormat="1" ht="20.100000000000001" customHeight="1" x14ac:dyDescent="0.15">
      <c r="A92" s="285"/>
      <c r="B92" s="27"/>
      <c r="C92" s="238"/>
      <c r="D92" s="59"/>
      <c r="E92" s="25"/>
      <c r="F92" s="214"/>
      <c r="G92" s="213"/>
      <c r="H92" s="29" t="s">
        <v>54</v>
      </c>
      <c r="I92" s="28">
        <v>390000</v>
      </c>
      <c r="J92" s="29" t="s">
        <v>4</v>
      </c>
      <c r="K92" s="29" t="s">
        <v>5</v>
      </c>
      <c r="L92" s="30">
        <v>4</v>
      </c>
      <c r="M92" s="29" t="s">
        <v>10</v>
      </c>
      <c r="N92" s="30"/>
      <c r="O92" s="30"/>
      <c r="P92" s="30"/>
      <c r="Q92" s="31" t="s">
        <v>8</v>
      </c>
      <c r="R92" s="289">
        <f t="shared" si="4"/>
        <v>1560000</v>
      </c>
    </row>
    <row r="93" spans="1:18" s="2" customFormat="1" ht="20.100000000000001" customHeight="1" x14ac:dyDescent="0.15">
      <c r="A93" s="285"/>
      <c r="B93" s="27"/>
      <c r="C93" s="238"/>
      <c r="D93" s="59"/>
      <c r="E93" s="25"/>
      <c r="F93" s="214"/>
      <c r="G93" s="213"/>
      <c r="H93" s="29" t="s">
        <v>55</v>
      </c>
      <c r="I93" s="28">
        <v>390000</v>
      </c>
      <c r="J93" s="29" t="s">
        <v>4</v>
      </c>
      <c r="K93" s="29" t="s">
        <v>5</v>
      </c>
      <c r="L93" s="30">
        <v>4</v>
      </c>
      <c r="M93" s="29" t="s">
        <v>10</v>
      </c>
      <c r="N93" s="30"/>
      <c r="O93" s="30"/>
      <c r="P93" s="30"/>
      <c r="Q93" s="31" t="s">
        <v>8</v>
      </c>
      <c r="R93" s="289">
        <f t="shared" si="4"/>
        <v>1560000</v>
      </c>
    </row>
    <row r="94" spans="1:18" s="2" customFormat="1" ht="20.100000000000001" customHeight="1" x14ac:dyDescent="0.15">
      <c r="A94" s="285"/>
      <c r="B94" s="27"/>
      <c r="C94" s="35"/>
      <c r="D94" s="59"/>
      <c r="E94" s="25"/>
      <c r="F94" s="214"/>
      <c r="G94" s="213"/>
      <c r="H94" s="29" t="s">
        <v>56</v>
      </c>
      <c r="I94" s="28">
        <v>700000</v>
      </c>
      <c r="J94" s="29" t="s">
        <v>4</v>
      </c>
      <c r="K94" s="29" t="s">
        <v>5</v>
      </c>
      <c r="L94" s="30">
        <v>2</v>
      </c>
      <c r="M94" s="29" t="s">
        <v>10</v>
      </c>
      <c r="N94" s="30"/>
      <c r="O94" s="30"/>
      <c r="P94" s="30"/>
      <c r="Q94" s="31" t="s">
        <v>8</v>
      </c>
      <c r="R94" s="289">
        <f t="shared" si="4"/>
        <v>1400000</v>
      </c>
    </row>
    <row r="95" spans="1:18" s="2" customFormat="1" ht="20.100000000000001" customHeight="1" x14ac:dyDescent="0.15">
      <c r="A95" s="285"/>
      <c r="B95" s="35"/>
      <c r="C95" s="238"/>
      <c r="D95" s="59"/>
      <c r="E95" s="25"/>
      <c r="F95" s="214"/>
      <c r="G95" s="213"/>
      <c r="H95" s="29" t="s">
        <v>254</v>
      </c>
      <c r="I95" s="28">
        <v>253880</v>
      </c>
      <c r="J95" s="29" t="s">
        <v>4</v>
      </c>
      <c r="K95" s="29" t="s">
        <v>5</v>
      </c>
      <c r="L95" s="30">
        <v>1</v>
      </c>
      <c r="M95" s="29" t="s">
        <v>10</v>
      </c>
      <c r="N95" s="30"/>
      <c r="O95" s="30"/>
      <c r="P95" s="30"/>
      <c r="Q95" s="31" t="s">
        <v>8</v>
      </c>
      <c r="R95" s="289">
        <f t="shared" si="4"/>
        <v>253880</v>
      </c>
    </row>
    <row r="96" spans="1:18" s="2" customFormat="1" ht="20.100000000000001" customHeight="1" x14ac:dyDescent="0.15">
      <c r="A96" s="285"/>
      <c r="B96" s="27"/>
      <c r="C96" s="238"/>
      <c r="D96" s="59"/>
      <c r="E96" s="25"/>
      <c r="F96" s="78"/>
      <c r="G96" s="169"/>
      <c r="H96" s="29" t="s">
        <v>159</v>
      </c>
      <c r="I96" s="28">
        <v>20000</v>
      </c>
      <c r="J96" s="29" t="s">
        <v>4</v>
      </c>
      <c r="K96" s="29" t="s">
        <v>5</v>
      </c>
      <c r="L96" s="30">
        <v>1</v>
      </c>
      <c r="M96" s="29" t="s">
        <v>10</v>
      </c>
      <c r="N96" s="30"/>
      <c r="O96" s="30"/>
      <c r="P96" s="30"/>
      <c r="Q96" s="31" t="s">
        <v>8</v>
      </c>
      <c r="R96" s="289">
        <f t="shared" si="4"/>
        <v>20000</v>
      </c>
    </row>
    <row r="97" spans="1:18" s="2" customFormat="1" ht="20.100000000000001" customHeight="1" x14ac:dyDescent="0.15">
      <c r="A97" s="285"/>
      <c r="B97" s="27"/>
      <c r="C97" s="238"/>
      <c r="D97" s="59"/>
      <c r="E97" s="25"/>
      <c r="F97" s="78"/>
      <c r="G97" s="169"/>
      <c r="H97" s="29" t="s">
        <v>240</v>
      </c>
      <c r="I97" s="28">
        <v>13000000</v>
      </c>
      <c r="J97" s="29" t="s">
        <v>4</v>
      </c>
      <c r="K97" s="29" t="s">
        <v>5</v>
      </c>
      <c r="L97" s="30">
        <v>1</v>
      </c>
      <c r="M97" s="29" t="s">
        <v>10</v>
      </c>
      <c r="N97" s="30"/>
      <c r="O97" s="30"/>
      <c r="P97" s="30"/>
      <c r="Q97" s="31" t="s">
        <v>8</v>
      </c>
      <c r="R97" s="289">
        <f t="shared" si="4"/>
        <v>13000000</v>
      </c>
    </row>
    <row r="98" spans="1:18" s="2" customFormat="1" ht="20.100000000000001" customHeight="1" x14ac:dyDescent="0.15">
      <c r="A98" s="285"/>
      <c r="B98" s="27"/>
      <c r="C98" s="238"/>
      <c r="D98" s="59"/>
      <c r="E98" s="25"/>
      <c r="F98" s="78"/>
      <c r="G98" s="169"/>
      <c r="H98" s="29" t="s">
        <v>299</v>
      </c>
      <c r="I98" s="28">
        <v>112100</v>
      </c>
      <c r="J98" s="29" t="s">
        <v>4</v>
      </c>
      <c r="K98" s="29" t="s">
        <v>5</v>
      </c>
      <c r="L98" s="30">
        <v>1</v>
      </c>
      <c r="M98" s="29" t="s">
        <v>10</v>
      </c>
      <c r="N98" s="30"/>
      <c r="O98" s="30"/>
      <c r="P98" s="30"/>
      <c r="Q98" s="31" t="s">
        <v>8</v>
      </c>
      <c r="R98" s="289">
        <f t="shared" si="4"/>
        <v>112100</v>
      </c>
    </row>
    <row r="99" spans="1:18" s="2" customFormat="1" ht="20.100000000000001" customHeight="1" x14ac:dyDescent="0.15">
      <c r="A99" s="285"/>
      <c r="B99" s="27"/>
      <c r="C99" s="238"/>
      <c r="D99" s="59"/>
      <c r="E99" s="25"/>
      <c r="F99" s="214"/>
      <c r="G99" s="213"/>
      <c r="H99" s="29" t="s">
        <v>57</v>
      </c>
      <c r="I99" s="28">
        <v>719300</v>
      </c>
      <c r="J99" s="29" t="s">
        <v>4</v>
      </c>
      <c r="K99" s="29" t="s">
        <v>5</v>
      </c>
      <c r="L99" s="30">
        <v>1</v>
      </c>
      <c r="M99" s="29" t="s">
        <v>10</v>
      </c>
      <c r="N99" s="30"/>
      <c r="O99" s="30"/>
      <c r="P99" s="30"/>
      <c r="Q99" s="29" t="s">
        <v>8</v>
      </c>
      <c r="R99" s="289">
        <f t="shared" si="4"/>
        <v>719300</v>
      </c>
    </row>
    <row r="100" spans="1:18" s="2" customFormat="1" ht="20.100000000000001" customHeight="1" x14ac:dyDescent="0.15">
      <c r="A100" s="285"/>
      <c r="B100" s="27"/>
      <c r="C100" s="238"/>
      <c r="D100" s="59"/>
      <c r="E100" s="25"/>
      <c r="F100" s="214"/>
      <c r="G100" s="213"/>
      <c r="H100" s="29" t="s">
        <v>158</v>
      </c>
      <c r="I100" s="28">
        <v>984810</v>
      </c>
      <c r="J100" s="29" t="s">
        <v>4</v>
      </c>
      <c r="K100" s="29" t="s">
        <v>5</v>
      </c>
      <c r="L100" s="30">
        <v>1</v>
      </c>
      <c r="M100" s="29" t="s">
        <v>10</v>
      </c>
      <c r="N100" s="30"/>
      <c r="O100" s="30"/>
      <c r="P100" s="30"/>
      <c r="Q100" s="31" t="s">
        <v>8</v>
      </c>
      <c r="R100" s="289">
        <f t="shared" si="4"/>
        <v>984810</v>
      </c>
    </row>
    <row r="101" spans="1:18" s="2" customFormat="1" ht="20.100000000000001" customHeight="1" x14ac:dyDescent="0.15">
      <c r="A101" s="285"/>
      <c r="B101" s="27"/>
      <c r="C101" s="238"/>
      <c r="D101" s="59"/>
      <c r="E101" s="25"/>
      <c r="F101" s="214"/>
      <c r="G101" s="213"/>
      <c r="H101" s="29" t="s">
        <v>58</v>
      </c>
      <c r="I101" s="28">
        <v>650000</v>
      </c>
      <c r="J101" s="29" t="s">
        <v>4</v>
      </c>
      <c r="K101" s="29" t="s">
        <v>5</v>
      </c>
      <c r="L101" s="30">
        <v>1</v>
      </c>
      <c r="M101" s="29" t="s">
        <v>10</v>
      </c>
      <c r="N101" s="30"/>
      <c r="O101" s="30"/>
      <c r="P101" s="30"/>
      <c r="Q101" s="31" t="s">
        <v>8</v>
      </c>
      <c r="R101" s="289">
        <f t="shared" si="4"/>
        <v>650000</v>
      </c>
    </row>
    <row r="102" spans="1:18" s="2" customFormat="1" ht="20.100000000000001" customHeight="1" x14ac:dyDescent="0.15">
      <c r="A102" s="285"/>
      <c r="B102" s="35"/>
      <c r="C102" s="238"/>
      <c r="D102" s="59"/>
      <c r="E102" s="25"/>
      <c r="F102" s="214"/>
      <c r="G102" s="213"/>
      <c r="H102" s="29" t="s">
        <v>250</v>
      </c>
      <c r="I102" s="28">
        <v>1026900</v>
      </c>
      <c r="J102" s="29" t="s">
        <v>4</v>
      </c>
      <c r="K102" s="29" t="s">
        <v>5</v>
      </c>
      <c r="L102" s="30">
        <v>1</v>
      </c>
      <c r="M102" s="29" t="s">
        <v>10</v>
      </c>
      <c r="N102" s="30"/>
      <c r="O102" s="30"/>
      <c r="P102" s="30"/>
      <c r="Q102" s="31" t="s">
        <v>8</v>
      </c>
      <c r="R102" s="289">
        <f t="shared" si="4"/>
        <v>1026900</v>
      </c>
    </row>
    <row r="103" spans="1:18" s="2" customFormat="1" ht="20.100000000000001" customHeight="1" thickBot="1" x14ac:dyDescent="0.2">
      <c r="A103" s="290"/>
      <c r="B103" s="248"/>
      <c r="C103" s="249"/>
      <c r="D103" s="250"/>
      <c r="E103" s="251"/>
      <c r="F103" s="271"/>
      <c r="G103" s="272"/>
      <c r="H103" s="268" t="s">
        <v>298</v>
      </c>
      <c r="I103" s="269">
        <v>87780</v>
      </c>
      <c r="J103" s="268" t="s">
        <v>4</v>
      </c>
      <c r="K103" s="268" t="s">
        <v>5</v>
      </c>
      <c r="L103" s="270">
        <v>1</v>
      </c>
      <c r="M103" s="268" t="s">
        <v>12</v>
      </c>
      <c r="N103" s="270"/>
      <c r="O103" s="270"/>
      <c r="P103" s="270"/>
      <c r="Q103" s="273" t="s">
        <v>8</v>
      </c>
      <c r="R103" s="324">
        <f t="shared" si="4"/>
        <v>87780</v>
      </c>
    </row>
    <row r="104" spans="1:18" s="2" customFormat="1" ht="20.100000000000001" customHeight="1" x14ac:dyDescent="0.15">
      <c r="A104" s="292"/>
      <c r="B104" s="293"/>
      <c r="C104" s="294"/>
      <c r="D104" s="295"/>
      <c r="E104" s="296"/>
      <c r="F104" s="332"/>
      <c r="G104" s="333"/>
      <c r="H104" s="327" t="s">
        <v>179</v>
      </c>
      <c r="I104" s="328">
        <v>10000</v>
      </c>
      <c r="J104" s="327" t="s">
        <v>4</v>
      </c>
      <c r="K104" s="327" t="s">
        <v>5</v>
      </c>
      <c r="L104" s="329">
        <v>10</v>
      </c>
      <c r="M104" s="327" t="s">
        <v>7</v>
      </c>
      <c r="N104" s="329"/>
      <c r="O104" s="329"/>
      <c r="P104" s="329"/>
      <c r="Q104" s="330" t="s">
        <v>8</v>
      </c>
      <c r="R104" s="331">
        <f t="shared" si="4"/>
        <v>100000</v>
      </c>
    </row>
    <row r="105" spans="1:18" s="2" customFormat="1" ht="20.100000000000001" customHeight="1" x14ac:dyDescent="0.15">
      <c r="A105" s="285"/>
      <c r="B105" s="35"/>
      <c r="C105" s="238"/>
      <c r="D105" s="59"/>
      <c r="E105" s="25"/>
      <c r="F105" s="214"/>
      <c r="G105" s="213"/>
      <c r="H105" s="29" t="s">
        <v>59</v>
      </c>
      <c r="I105" s="28">
        <v>500000</v>
      </c>
      <c r="J105" s="29" t="s">
        <v>4</v>
      </c>
      <c r="K105" s="29" t="s">
        <v>5</v>
      </c>
      <c r="L105" s="30">
        <v>2</v>
      </c>
      <c r="M105" s="29" t="s">
        <v>10</v>
      </c>
      <c r="N105" s="30"/>
      <c r="O105" s="30"/>
      <c r="P105" s="30"/>
      <c r="Q105" s="31" t="s">
        <v>8</v>
      </c>
      <c r="R105" s="289">
        <f t="shared" si="4"/>
        <v>1000000</v>
      </c>
    </row>
    <row r="106" spans="1:18" s="2" customFormat="1" ht="20.100000000000001" customHeight="1" x14ac:dyDescent="0.15">
      <c r="A106" s="285"/>
      <c r="B106" s="35"/>
      <c r="C106" s="240" t="s">
        <v>60</v>
      </c>
      <c r="D106" s="68">
        <v>3600000</v>
      </c>
      <c r="E106" s="18">
        <f>R106+R107</f>
        <v>3600000</v>
      </c>
      <c r="F106" s="69">
        <f>E106-D106</f>
        <v>0</v>
      </c>
      <c r="G106" s="154">
        <f>E106/D106*100</f>
        <v>100</v>
      </c>
      <c r="H106" s="20" t="s">
        <v>61</v>
      </c>
      <c r="I106" s="19">
        <v>250000</v>
      </c>
      <c r="J106" s="20" t="s">
        <v>4</v>
      </c>
      <c r="K106" s="20" t="s">
        <v>5</v>
      </c>
      <c r="L106" s="21">
        <v>12</v>
      </c>
      <c r="M106" s="20" t="s">
        <v>9</v>
      </c>
      <c r="N106" s="21"/>
      <c r="O106" s="21"/>
      <c r="P106" s="21"/>
      <c r="Q106" s="22" t="s">
        <v>8</v>
      </c>
      <c r="R106" s="286">
        <f t="shared" si="4"/>
        <v>3000000</v>
      </c>
    </row>
    <row r="107" spans="1:18" s="2" customFormat="1" ht="20.100000000000001" customHeight="1" x14ac:dyDescent="0.15">
      <c r="A107" s="334"/>
      <c r="B107" s="35"/>
      <c r="C107" s="185"/>
      <c r="D107" s="7"/>
      <c r="E107" s="71"/>
      <c r="F107" s="77"/>
      <c r="G107" s="168"/>
      <c r="H107" s="72" t="s">
        <v>62</v>
      </c>
      <c r="I107" s="73">
        <v>50000</v>
      </c>
      <c r="J107" s="72" t="s">
        <v>4</v>
      </c>
      <c r="K107" s="72" t="s">
        <v>5</v>
      </c>
      <c r="L107" s="143">
        <v>12</v>
      </c>
      <c r="M107" s="72" t="s">
        <v>9</v>
      </c>
      <c r="N107" s="143"/>
      <c r="O107" s="143"/>
      <c r="P107" s="143"/>
      <c r="Q107" s="75" t="s">
        <v>8</v>
      </c>
      <c r="R107" s="307">
        <f t="shared" si="4"/>
        <v>600000</v>
      </c>
    </row>
    <row r="108" spans="1:18" s="2" customFormat="1" ht="20.100000000000001" customHeight="1" x14ac:dyDescent="0.15">
      <c r="A108" s="285"/>
      <c r="B108" s="35"/>
      <c r="C108" s="240" t="s">
        <v>262</v>
      </c>
      <c r="D108" s="68">
        <v>126719770</v>
      </c>
      <c r="E108" s="18">
        <f>SUM(R108:R122)</f>
        <v>132270000</v>
      </c>
      <c r="F108" s="69">
        <f>E108-D108</f>
        <v>5550230</v>
      </c>
      <c r="G108" s="154">
        <f>E108/D108*100</f>
        <v>104.3799243006833</v>
      </c>
      <c r="H108" s="20" t="s">
        <v>297</v>
      </c>
      <c r="I108" s="19">
        <v>3000000</v>
      </c>
      <c r="J108" s="20" t="s">
        <v>4</v>
      </c>
      <c r="K108" s="20" t="s">
        <v>5</v>
      </c>
      <c r="L108" s="21">
        <v>1</v>
      </c>
      <c r="M108" s="20" t="s">
        <v>12</v>
      </c>
      <c r="N108" s="58"/>
      <c r="O108" s="21"/>
      <c r="P108" s="21"/>
      <c r="Q108" s="22" t="s">
        <v>8</v>
      </c>
      <c r="R108" s="286">
        <f t="shared" si="4"/>
        <v>3000000</v>
      </c>
    </row>
    <row r="109" spans="1:18" s="2" customFormat="1" ht="20.100000000000001" customHeight="1" x14ac:dyDescent="0.15">
      <c r="A109" s="285"/>
      <c r="B109" s="27"/>
      <c r="C109" s="238"/>
      <c r="D109" s="59"/>
      <c r="E109" s="25"/>
      <c r="F109" s="26"/>
      <c r="G109" s="155"/>
      <c r="H109" s="29" t="s">
        <v>269</v>
      </c>
      <c r="I109" s="28">
        <v>4000000</v>
      </c>
      <c r="J109" s="29" t="s">
        <v>4</v>
      </c>
      <c r="K109" s="29" t="s">
        <v>5</v>
      </c>
      <c r="L109" s="30">
        <v>1</v>
      </c>
      <c r="M109" s="29" t="s">
        <v>12</v>
      </c>
      <c r="N109" s="321" t="s">
        <v>150</v>
      </c>
      <c r="O109" s="320" t="s">
        <v>151</v>
      </c>
      <c r="P109" s="30"/>
      <c r="Q109" s="29" t="s">
        <v>8</v>
      </c>
      <c r="R109" s="289">
        <f t="shared" si="4"/>
        <v>4000000</v>
      </c>
    </row>
    <row r="110" spans="1:18" s="2" customFormat="1" ht="20.100000000000001" customHeight="1" x14ac:dyDescent="0.15">
      <c r="A110" s="285"/>
      <c r="B110" s="27"/>
      <c r="C110" s="238"/>
      <c r="D110" s="59"/>
      <c r="E110" s="25"/>
      <c r="F110" s="26"/>
      <c r="G110" s="155"/>
      <c r="H110" s="29" t="s">
        <v>296</v>
      </c>
      <c r="I110" s="28">
        <v>20000</v>
      </c>
      <c r="J110" s="29" t="s">
        <v>4</v>
      </c>
      <c r="K110" s="29" t="s">
        <v>5</v>
      </c>
      <c r="L110" s="30">
        <v>92</v>
      </c>
      <c r="M110" s="29" t="s">
        <v>7</v>
      </c>
      <c r="N110" s="30"/>
      <c r="O110" s="30"/>
      <c r="P110" s="30"/>
      <c r="Q110" s="31" t="s">
        <v>8</v>
      </c>
      <c r="R110" s="289">
        <f t="shared" si="4"/>
        <v>1840000</v>
      </c>
    </row>
    <row r="111" spans="1:18" s="2" customFormat="1" ht="20.100000000000001" customHeight="1" x14ac:dyDescent="0.15">
      <c r="A111" s="285"/>
      <c r="B111" s="27"/>
      <c r="C111" s="238"/>
      <c r="D111" s="59"/>
      <c r="E111" s="25"/>
      <c r="F111" s="26"/>
      <c r="G111" s="155"/>
      <c r="H111" s="29" t="s">
        <v>248</v>
      </c>
      <c r="I111" s="28">
        <v>3000000</v>
      </c>
      <c r="J111" s="29" t="s">
        <v>4</v>
      </c>
      <c r="K111" s="29" t="s">
        <v>5</v>
      </c>
      <c r="L111" s="30">
        <v>1</v>
      </c>
      <c r="M111" s="29" t="s">
        <v>13</v>
      </c>
      <c r="N111" s="30"/>
      <c r="O111" s="30"/>
      <c r="P111" s="30"/>
      <c r="Q111" s="31" t="s">
        <v>8</v>
      </c>
      <c r="R111" s="289">
        <f t="shared" si="4"/>
        <v>3000000</v>
      </c>
    </row>
    <row r="112" spans="1:18" s="2" customFormat="1" ht="20.100000000000001" customHeight="1" x14ac:dyDescent="0.15">
      <c r="A112" s="285"/>
      <c r="B112" s="27"/>
      <c r="C112" s="238"/>
      <c r="D112" s="59"/>
      <c r="E112" s="25"/>
      <c r="F112" s="26"/>
      <c r="G112" s="155"/>
      <c r="H112" s="29" t="s">
        <v>24</v>
      </c>
      <c r="I112" s="28">
        <v>50000</v>
      </c>
      <c r="J112" s="29" t="s">
        <v>4</v>
      </c>
      <c r="K112" s="29" t="s">
        <v>5</v>
      </c>
      <c r="L112" s="30">
        <v>92</v>
      </c>
      <c r="M112" s="29" t="s">
        <v>7</v>
      </c>
      <c r="N112" s="30" t="s">
        <v>5</v>
      </c>
      <c r="O112" s="30">
        <v>12</v>
      </c>
      <c r="P112" s="30" t="s">
        <v>9</v>
      </c>
      <c r="Q112" s="31" t="s">
        <v>8</v>
      </c>
      <c r="R112" s="289">
        <f>I112*L112*O112</f>
        <v>55200000</v>
      </c>
    </row>
    <row r="113" spans="1:18" s="2" customFormat="1" ht="20.100000000000001" customHeight="1" x14ac:dyDescent="0.15">
      <c r="A113" s="285"/>
      <c r="B113" s="27"/>
      <c r="C113" s="238"/>
      <c r="D113" s="59"/>
      <c r="E113" s="25"/>
      <c r="F113" s="26"/>
      <c r="G113" s="155"/>
      <c r="H113" s="29" t="s">
        <v>25</v>
      </c>
      <c r="I113" s="28">
        <v>30000</v>
      </c>
      <c r="J113" s="29" t="s">
        <v>4</v>
      </c>
      <c r="K113" s="29" t="s">
        <v>5</v>
      </c>
      <c r="L113" s="30">
        <v>5</v>
      </c>
      <c r="M113" s="29" t="s">
        <v>7</v>
      </c>
      <c r="N113" s="30" t="s">
        <v>5</v>
      </c>
      <c r="O113" s="30">
        <v>12</v>
      </c>
      <c r="P113" s="30" t="s">
        <v>9</v>
      </c>
      <c r="Q113" s="31" t="s">
        <v>8</v>
      </c>
      <c r="R113" s="289">
        <f>I113*L113*O113</f>
        <v>1800000</v>
      </c>
    </row>
    <row r="114" spans="1:18" s="2" customFormat="1" ht="20.100000000000001" customHeight="1" x14ac:dyDescent="0.15">
      <c r="A114" s="285"/>
      <c r="B114" s="27"/>
      <c r="C114" s="238"/>
      <c r="D114" s="59"/>
      <c r="E114" s="25"/>
      <c r="F114" s="26"/>
      <c r="G114" s="155"/>
      <c r="H114" s="29" t="s">
        <v>295</v>
      </c>
      <c r="I114" s="28">
        <v>15000</v>
      </c>
      <c r="J114" s="29" t="s">
        <v>4</v>
      </c>
      <c r="K114" s="29" t="s">
        <v>5</v>
      </c>
      <c r="L114" s="30">
        <v>97</v>
      </c>
      <c r="M114" s="29" t="s">
        <v>7</v>
      </c>
      <c r="N114" s="30" t="s">
        <v>5</v>
      </c>
      <c r="O114" s="30">
        <v>2</v>
      </c>
      <c r="P114" s="30" t="s">
        <v>10</v>
      </c>
      <c r="Q114" s="31" t="s">
        <v>8</v>
      </c>
      <c r="R114" s="289">
        <f>I114*L114*O114</f>
        <v>2910000</v>
      </c>
    </row>
    <row r="115" spans="1:18" s="2" customFormat="1" ht="20.100000000000001" customHeight="1" x14ac:dyDescent="0.15">
      <c r="A115" s="285"/>
      <c r="B115" s="27"/>
      <c r="C115" s="238"/>
      <c r="D115" s="59"/>
      <c r="E115" s="25"/>
      <c r="F115" s="26"/>
      <c r="G115" s="155"/>
      <c r="H115" s="29" t="s">
        <v>249</v>
      </c>
      <c r="I115" s="28">
        <v>3000000</v>
      </c>
      <c r="J115" s="29" t="s">
        <v>4</v>
      </c>
      <c r="K115" s="29" t="s">
        <v>5</v>
      </c>
      <c r="L115" s="30">
        <v>1</v>
      </c>
      <c r="M115" s="29" t="s">
        <v>13</v>
      </c>
      <c r="N115" s="30"/>
      <c r="O115" s="30"/>
      <c r="P115" s="30"/>
      <c r="Q115" s="31" t="s">
        <v>8</v>
      </c>
      <c r="R115" s="289">
        <f t="shared" ref="R115:R122" si="5">I115*L115</f>
        <v>3000000</v>
      </c>
    </row>
    <row r="116" spans="1:18" s="2" customFormat="1" ht="20.100000000000001" customHeight="1" x14ac:dyDescent="0.15">
      <c r="A116" s="285"/>
      <c r="B116" s="27"/>
      <c r="C116" s="238"/>
      <c r="D116" s="59"/>
      <c r="E116" s="25"/>
      <c r="F116" s="26"/>
      <c r="G116" s="155"/>
      <c r="H116" s="29" t="s">
        <v>336</v>
      </c>
      <c r="I116" s="28">
        <v>1500000</v>
      </c>
      <c r="J116" s="29" t="s">
        <v>4</v>
      </c>
      <c r="K116" s="29" t="s">
        <v>5</v>
      </c>
      <c r="L116" s="30">
        <v>1</v>
      </c>
      <c r="M116" s="29" t="s">
        <v>13</v>
      </c>
      <c r="N116" s="30"/>
      <c r="O116" s="30"/>
      <c r="P116" s="30"/>
      <c r="Q116" s="31" t="s">
        <v>8</v>
      </c>
      <c r="R116" s="289">
        <f t="shared" si="5"/>
        <v>1500000</v>
      </c>
    </row>
    <row r="117" spans="1:18" s="2" customFormat="1" ht="20.100000000000001" customHeight="1" x14ac:dyDescent="0.15">
      <c r="A117" s="285"/>
      <c r="B117" s="27"/>
      <c r="C117" s="238"/>
      <c r="D117" s="59"/>
      <c r="E117" s="25"/>
      <c r="F117" s="26"/>
      <c r="G117" s="155"/>
      <c r="H117" s="29" t="s">
        <v>175</v>
      </c>
      <c r="I117" s="28">
        <v>900000</v>
      </c>
      <c r="J117" s="29" t="s">
        <v>4</v>
      </c>
      <c r="K117" s="29" t="s">
        <v>5</v>
      </c>
      <c r="L117" s="30">
        <v>1</v>
      </c>
      <c r="M117" s="29" t="s">
        <v>13</v>
      </c>
      <c r="N117" s="321"/>
      <c r="O117" s="320"/>
      <c r="P117" s="30"/>
      <c r="Q117" s="31" t="s">
        <v>8</v>
      </c>
      <c r="R117" s="289">
        <f t="shared" si="5"/>
        <v>900000</v>
      </c>
    </row>
    <row r="118" spans="1:18" s="2" customFormat="1" ht="20.100000000000001" customHeight="1" x14ac:dyDescent="0.15">
      <c r="A118" s="285"/>
      <c r="B118" s="27"/>
      <c r="C118" s="238"/>
      <c r="D118" s="59"/>
      <c r="E118" s="25"/>
      <c r="F118" s="26"/>
      <c r="G118" s="155"/>
      <c r="H118" s="29" t="s">
        <v>294</v>
      </c>
      <c r="I118" s="28">
        <v>1560000</v>
      </c>
      <c r="J118" s="29" t="s">
        <v>4</v>
      </c>
      <c r="K118" s="29" t="s">
        <v>5</v>
      </c>
      <c r="L118" s="30">
        <v>1</v>
      </c>
      <c r="M118" s="29" t="s">
        <v>13</v>
      </c>
      <c r="N118" s="321"/>
      <c r="O118" s="320"/>
      <c r="P118" s="30"/>
      <c r="Q118" s="31" t="s">
        <v>8</v>
      </c>
      <c r="R118" s="289">
        <f t="shared" ref="R118" si="6">I118*L118</f>
        <v>1560000</v>
      </c>
    </row>
    <row r="119" spans="1:18" s="2" customFormat="1" ht="20.100000000000001" customHeight="1" x14ac:dyDescent="0.15">
      <c r="A119" s="285"/>
      <c r="B119" s="27"/>
      <c r="C119" s="238"/>
      <c r="D119" s="59"/>
      <c r="E119" s="25"/>
      <c r="F119" s="26"/>
      <c r="G119" s="155"/>
      <c r="H119" s="29" t="s">
        <v>369</v>
      </c>
      <c r="I119" s="28">
        <v>1000000</v>
      </c>
      <c r="J119" s="29" t="s">
        <v>4</v>
      </c>
      <c r="K119" s="29" t="s">
        <v>5</v>
      </c>
      <c r="L119" s="30">
        <v>1</v>
      </c>
      <c r="M119" s="29" t="s">
        <v>13</v>
      </c>
      <c r="N119" s="321"/>
      <c r="O119" s="320"/>
      <c r="P119" s="30"/>
      <c r="Q119" s="31" t="s">
        <v>8</v>
      </c>
      <c r="R119" s="289">
        <f t="shared" si="5"/>
        <v>1000000</v>
      </c>
    </row>
    <row r="120" spans="1:18" s="2" customFormat="1" ht="20.100000000000001" customHeight="1" x14ac:dyDescent="0.15">
      <c r="A120" s="285"/>
      <c r="B120" s="27"/>
      <c r="C120" s="238"/>
      <c r="D120" s="59"/>
      <c r="E120" s="25"/>
      <c r="F120" s="26"/>
      <c r="G120" s="155"/>
      <c r="H120" s="29" t="s">
        <v>255</v>
      </c>
      <c r="I120" s="28">
        <v>180000</v>
      </c>
      <c r="J120" s="29" t="s">
        <v>4</v>
      </c>
      <c r="K120" s="29" t="s">
        <v>5</v>
      </c>
      <c r="L120" s="30">
        <v>12</v>
      </c>
      <c r="M120" s="29" t="s">
        <v>9</v>
      </c>
      <c r="N120" s="321"/>
      <c r="O120" s="320"/>
      <c r="P120" s="30"/>
      <c r="Q120" s="31" t="s">
        <v>8</v>
      </c>
      <c r="R120" s="289">
        <f t="shared" si="5"/>
        <v>2160000</v>
      </c>
    </row>
    <row r="121" spans="1:18" s="2" customFormat="1" ht="22.5" x14ac:dyDescent="0.15">
      <c r="A121" s="285"/>
      <c r="B121" s="27"/>
      <c r="C121" s="238"/>
      <c r="D121" s="59"/>
      <c r="E121" s="25"/>
      <c r="F121" s="26"/>
      <c r="G121" s="155"/>
      <c r="H121" s="323" t="s">
        <v>368</v>
      </c>
      <c r="I121" s="28">
        <v>3000000</v>
      </c>
      <c r="J121" s="29" t="s">
        <v>4</v>
      </c>
      <c r="K121" s="29" t="s">
        <v>5</v>
      </c>
      <c r="L121" s="30">
        <v>12</v>
      </c>
      <c r="M121" s="29" t="s">
        <v>9</v>
      </c>
      <c r="N121" s="30"/>
      <c r="O121" s="30"/>
      <c r="P121" s="30"/>
      <c r="Q121" s="31" t="s">
        <v>8</v>
      </c>
      <c r="R121" s="289">
        <f t="shared" si="5"/>
        <v>36000000</v>
      </c>
    </row>
    <row r="122" spans="1:18" s="2" customFormat="1" ht="20.100000000000001" customHeight="1" x14ac:dyDescent="0.15">
      <c r="A122" s="285"/>
      <c r="B122" s="27"/>
      <c r="C122" s="238"/>
      <c r="D122" s="59"/>
      <c r="E122" s="25"/>
      <c r="F122" s="26"/>
      <c r="G122" s="155"/>
      <c r="H122" s="29" t="s">
        <v>63</v>
      </c>
      <c r="I122" s="28">
        <v>1200000</v>
      </c>
      <c r="J122" s="29" t="s">
        <v>4</v>
      </c>
      <c r="K122" s="29" t="s">
        <v>5</v>
      </c>
      <c r="L122" s="30">
        <v>12</v>
      </c>
      <c r="M122" s="29" t="s">
        <v>9</v>
      </c>
      <c r="N122" s="30"/>
      <c r="O122" s="30"/>
      <c r="P122" s="30"/>
      <c r="Q122" s="31" t="s">
        <v>8</v>
      </c>
      <c r="R122" s="289">
        <f t="shared" si="5"/>
        <v>14400000</v>
      </c>
    </row>
    <row r="123" spans="1:18" s="2" customFormat="1" ht="20.100000000000001" customHeight="1" x14ac:dyDescent="0.15">
      <c r="A123" s="394" t="s">
        <v>64</v>
      </c>
      <c r="B123" s="375"/>
      <c r="C123" s="375"/>
      <c r="D123" s="8">
        <f>D124</f>
        <v>33418000</v>
      </c>
      <c r="E123" s="9">
        <f>E124</f>
        <v>46373720</v>
      </c>
      <c r="F123" s="76">
        <f>E123-D123</f>
        <v>12955720</v>
      </c>
      <c r="G123" s="156">
        <f>E123/D123*100</f>
        <v>138.76868753366449</v>
      </c>
      <c r="H123" s="12"/>
      <c r="I123" s="11"/>
      <c r="J123" s="12"/>
      <c r="K123" s="12"/>
      <c r="L123" s="13"/>
      <c r="M123" s="12"/>
      <c r="N123" s="13"/>
      <c r="O123" s="13"/>
      <c r="P123" s="13"/>
      <c r="Q123" s="12"/>
      <c r="R123" s="283"/>
    </row>
    <row r="124" spans="1:18" s="2" customFormat="1" ht="20.100000000000001" customHeight="1" x14ac:dyDescent="0.15">
      <c r="A124" s="285"/>
      <c r="B124" s="395" t="s">
        <v>65</v>
      </c>
      <c r="C124" s="396"/>
      <c r="D124" s="24">
        <f>D125+D126+D132</f>
        <v>33418000</v>
      </c>
      <c r="E124" s="24">
        <f>E125+E126+E132</f>
        <v>46373720</v>
      </c>
      <c r="F124" s="78">
        <f>E124-D124</f>
        <v>12955720</v>
      </c>
      <c r="G124" s="153">
        <f>E124/D124*100</f>
        <v>138.76868753366449</v>
      </c>
      <c r="H124" s="29"/>
      <c r="I124" s="28"/>
      <c r="J124" s="29"/>
      <c r="K124" s="29"/>
      <c r="L124" s="30"/>
      <c r="M124" s="29"/>
      <c r="N124" s="30"/>
      <c r="O124" s="30"/>
      <c r="P124" s="30"/>
      <c r="Q124" s="29"/>
      <c r="R124" s="289"/>
    </row>
    <row r="125" spans="1:18" s="2" customFormat="1" ht="20.100000000000001" customHeight="1" x14ac:dyDescent="0.15">
      <c r="A125" s="285"/>
      <c r="B125" s="240"/>
      <c r="C125" s="241" t="s">
        <v>66</v>
      </c>
      <c r="D125" s="17">
        <v>1000000</v>
      </c>
      <c r="E125" s="18">
        <f>R125</f>
        <v>5000000</v>
      </c>
      <c r="F125" s="69">
        <f>E125-D125</f>
        <v>4000000</v>
      </c>
      <c r="G125" s="155">
        <f>E125/D125*100</f>
        <v>500</v>
      </c>
      <c r="H125" s="81" t="s">
        <v>181</v>
      </c>
      <c r="I125" s="19">
        <v>5000000</v>
      </c>
      <c r="J125" s="20" t="s">
        <v>4</v>
      </c>
      <c r="K125" s="20" t="s">
        <v>5</v>
      </c>
      <c r="L125" s="21">
        <v>1</v>
      </c>
      <c r="M125" s="20" t="s">
        <v>12</v>
      </c>
      <c r="N125" s="21"/>
      <c r="O125" s="21"/>
      <c r="P125" s="21"/>
      <c r="Q125" s="22" t="s">
        <v>8</v>
      </c>
      <c r="R125" s="286">
        <f t="shared" ref="R125:R133" si="7">I125*L125</f>
        <v>5000000</v>
      </c>
    </row>
    <row r="126" spans="1:18" s="2" customFormat="1" ht="20.100000000000001" customHeight="1" x14ac:dyDescent="0.15">
      <c r="A126" s="285"/>
      <c r="B126" s="238"/>
      <c r="C126" s="241" t="s">
        <v>67</v>
      </c>
      <c r="D126" s="17">
        <v>16600000</v>
      </c>
      <c r="E126" s="18">
        <f>SUM(R126:R131)</f>
        <v>17053720</v>
      </c>
      <c r="F126" s="69">
        <f>E126-D126</f>
        <v>453720</v>
      </c>
      <c r="G126" s="154">
        <f>E126/D126*100</f>
        <v>102.73325301204818</v>
      </c>
      <c r="H126" s="20" t="s">
        <v>183</v>
      </c>
      <c r="I126" s="19">
        <v>2000000</v>
      </c>
      <c r="J126" s="20" t="s">
        <v>4</v>
      </c>
      <c r="K126" s="20" t="s">
        <v>5</v>
      </c>
      <c r="L126" s="21">
        <v>1</v>
      </c>
      <c r="M126" s="20" t="s">
        <v>12</v>
      </c>
      <c r="N126" s="21"/>
      <c r="O126" s="21"/>
      <c r="P126" s="21"/>
      <c r="Q126" s="22" t="s">
        <v>8</v>
      </c>
      <c r="R126" s="286">
        <f t="shared" si="7"/>
        <v>2000000</v>
      </c>
    </row>
    <row r="127" spans="1:18" s="2" customFormat="1" ht="20.100000000000001" customHeight="1" x14ac:dyDescent="0.15">
      <c r="A127" s="285"/>
      <c r="B127" s="238"/>
      <c r="C127" s="239"/>
      <c r="D127" s="24"/>
      <c r="E127" s="25"/>
      <c r="F127" s="78"/>
      <c r="G127" s="169"/>
      <c r="H127" s="29" t="s">
        <v>68</v>
      </c>
      <c r="I127" s="28">
        <v>2000000</v>
      </c>
      <c r="J127" s="29" t="s">
        <v>4</v>
      </c>
      <c r="K127" s="29" t="s">
        <v>5</v>
      </c>
      <c r="L127" s="30">
        <v>1</v>
      </c>
      <c r="M127" s="29" t="s">
        <v>12</v>
      </c>
      <c r="N127" s="320"/>
      <c r="O127" s="30"/>
      <c r="P127" s="30"/>
      <c r="Q127" s="31" t="s">
        <v>8</v>
      </c>
      <c r="R127" s="289">
        <f t="shared" si="7"/>
        <v>2000000</v>
      </c>
    </row>
    <row r="128" spans="1:18" s="2" customFormat="1" ht="20.100000000000001" customHeight="1" thickBot="1" x14ac:dyDescent="0.2">
      <c r="A128" s="290"/>
      <c r="B128" s="249"/>
      <c r="C128" s="274"/>
      <c r="D128" s="275"/>
      <c r="E128" s="251"/>
      <c r="F128" s="276"/>
      <c r="G128" s="277"/>
      <c r="H128" s="268" t="s">
        <v>69</v>
      </c>
      <c r="I128" s="269">
        <v>3000000</v>
      </c>
      <c r="J128" s="268" t="s">
        <v>4</v>
      </c>
      <c r="K128" s="268" t="s">
        <v>5</v>
      </c>
      <c r="L128" s="270">
        <v>1</v>
      </c>
      <c r="M128" s="268" t="s">
        <v>12</v>
      </c>
      <c r="N128" s="278"/>
      <c r="O128" s="270"/>
      <c r="P128" s="270"/>
      <c r="Q128" s="273" t="s">
        <v>8</v>
      </c>
      <c r="R128" s="324">
        <f t="shared" si="7"/>
        <v>3000000</v>
      </c>
    </row>
    <row r="129" spans="1:18" s="2" customFormat="1" ht="20.100000000000001" customHeight="1" x14ac:dyDescent="0.15">
      <c r="A129" s="292"/>
      <c r="B129" s="294"/>
      <c r="C129" s="335"/>
      <c r="D129" s="336"/>
      <c r="E129" s="296"/>
      <c r="F129" s="337"/>
      <c r="G129" s="338"/>
      <c r="H129" s="327" t="s">
        <v>180</v>
      </c>
      <c r="I129" s="328">
        <v>2000000</v>
      </c>
      <c r="J129" s="327" t="s">
        <v>4</v>
      </c>
      <c r="K129" s="327" t="s">
        <v>5</v>
      </c>
      <c r="L129" s="329">
        <v>1</v>
      </c>
      <c r="M129" s="327" t="s">
        <v>12</v>
      </c>
      <c r="N129" s="339"/>
      <c r="O129" s="329"/>
      <c r="P129" s="329"/>
      <c r="Q129" s="330" t="s">
        <v>8</v>
      </c>
      <c r="R129" s="331">
        <f t="shared" si="7"/>
        <v>2000000</v>
      </c>
    </row>
    <row r="130" spans="1:18" s="2" customFormat="1" ht="20.100000000000001" customHeight="1" x14ac:dyDescent="0.15">
      <c r="A130" s="285"/>
      <c r="B130" s="238"/>
      <c r="C130" s="239"/>
      <c r="D130" s="24"/>
      <c r="E130" s="25"/>
      <c r="F130" s="78"/>
      <c r="G130" s="169"/>
      <c r="H130" s="29" t="s">
        <v>251</v>
      </c>
      <c r="I130" s="28">
        <v>587810</v>
      </c>
      <c r="J130" s="29" t="s">
        <v>4</v>
      </c>
      <c r="K130" s="29" t="s">
        <v>5</v>
      </c>
      <c r="L130" s="30">
        <v>12</v>
      </c>
      <c r="M130" s="29" t="s">
        <v>9</v>
      </c>
      <c r="N130" s="320"/>
      <c r="O130" s="30"/>
      <c r="P130" s="30"/>
      <c r="Q130" s="31" t="s">
        <v>8</v>
      </c>
      <c r="R130" s="289">
        <f t="shared" si="7"/>
        <v>7053720</v>
      </c>
    </row>
    <row r="131" spans="1:18" s="2" customFormat="1" ht="20.100000000000001" customHeight="1" x14ac:dyDescent="0.15">
      <c r="A131" s="285"/>
      <c r="B131" s="238"/>
      <c r="C131" s="185"/>
      <c r="D131" s="7"/>
      <c r="E131" s="71"/>
      <c r="F131" s="77"/>
      <c r="G131" s="168"/>
      <c r="H131" s="72" t="s">
        <v>59</v>
      </c>
      <c r="I131" s="73">
        <v>1000000</v>
      </c>
      <c r="J131" s="72" t="s">
        <v>4</v>
      </c>
      <c r="K131" s="72" t="s">
        <v>5</v>
      </c>
      <c r="L131" s="143">
        <v>1</v>
      </c>
      <c r="M131" s="72" t="s">
        <v>12</v>
      </c>
      <c r="N131" s="232"/>
      <c r="O131" s="143"/>
      <c r="P131" s="143"/>
      <c r="Q131" s="75" t="s">
        <v>8</v>
      </c>
      <c r="R131" s="307">
        <f t="shared" si="7"/>
        <v>1000000</v>
      </c>
    </row>
    <row r="132" spans="1:18" s="2" customFormat="1" ht="20.100000000000001" customHeight="1" x14ac:dyDescent="0.15">
      <c r="A132" s="285"/>
      <c r="B132" s="35"/>
      <c r="C132" s="239" t="s">
        <v>70</v>
      </c>
      <c r="D132" s="24">
        <v>15818000</v>
      </c>
      <c r="E132" s="25">
        <f>SUM(R132:R135)</f>
        <v>24320000</v>
      </c>
      <c r="F132" s="78">
        <f>E132-D132</f>
        <v>8502000</v>
      </c>
      <c r="G132" s="155">
        <f>E132/D132*100</f>
        <v>153.74889366544443</v>
      </c>
      <c r="H132" s="29" t="s">
        <v>161</v>
      </c>
      <c r="I132" s="28">
        <v>1500000</v>
      </c>
      <c r="J132" s="29" t="s">
        <v>4</v>
      </c>
      <c r="K132" s="29" t="s">
        <v>5</v>
      </c>
      <c r="L132" s="30">
        <v>12</v>
      </c>
      <c r="M132" s="29" t="s">
        <v>9</v>
      </c>
      <c r="N132" s="30"/>
      <c r="O132" s="30"/>
      <c r="P132" s="30"/>
      <c r="Q132" s="31" t="s">
        <v>8</v>
      </c>
      <c r="R132" s="289">
        <f t="shared" si="7"/>
        <v>18000000</v>
      </c>
    </row>
    <row r="133" spans="1:18" s="2" customFormat="1" ht="20.100000000000001" customHeight="1" x14ac:dyDescent="0.15">
      <c r="A133" s="285"/>
      <c r="B133" s="35"/>
      <c r="C133" s="239"/>
      <c r="D133" s="24"/>
      <c r="E133" s="25"/>
      <c r="F133" s="78"/>
      <c r="G133" s="169"/>
      <c r="H133" s="29" t="s">
        <v>182</v>
      </c>
      <c r="I133" s="28">
        <v>2000000</v>
      </c>
      <c r="J133" s="29" t="s">
        <v>4</v>
      </c>
      <c r="K133" s="29" t="s">
        <v>5</v>
      </c>
      <c r="L133" s="30">
        <v>1</v>
      </c>
      <c r="M133" s="29" t="s">
        <v>13</v>
      </c>
      <c r="N133" s="30"/>
      <c r="O133" s="30"/>
      <c r="P133" s="30"/>
      <c r="Q133" s="31" t="s">
        <v>8</v>
      </c>
      <c r="R133" s="289">
        <f t="shared" si="7"/>
        <v>2000000</v>
      </c>
    </row>
    <row r="134" spans="1:18" s="2" customFormat="1" ht="20.100000000000001" customHeight="1" x14ac:dyDescent="0.15">
      <c r="A134" s="285"/>
      <c r="B134" s="35"/>
      <c r="C134" s="239"/>
      <c r="D134" s="24"/>
      <c r="E134" s="25"/>
      <c r="F134" s="26"/>
      <c r="G134" s="155"/>
      <c r="H134" s="29" t="s">
        <v>293</v>
      </c>
      <c r="I134" s="28">
        <v>160000</v>
      </c>
      <c r="J134" s="29" t="s">
        <v>4</v>
      </c>
      <c r="K134" s="29" t="s">
        <v>5</v>
      </c>
      <c r="L134" s="30">
        <v>12</v>
      </c>
      <c r="M134" s="29" t="s">
        <v>9</v>
      </c>
      <c r="N134" s="30"/>
      <c r="O134" s="30"/>
      <c r="P134" s="30"/>
      <c r="Q134" s="31" t="s">
        <v>8</v>
      </c>
      <c r="R134" s="289">
        <f>I134*L134</f>
        <v>1920000</v>
      </c>
    </row>
    <row r="135" spans="1:18" s="2" customFormat="1" ht="20.100000000000001" customHeight="1" x14ac:dyDescent="0.15">
      <c r="A135" s="285"/>
      <c r="B135" s="35"/>
      <c r="C135" s="239"/>
      <c r="D135" s="24"/>
      <c r="E135" s="25"/>
      <c r="F135" s="26"/>
      <c r="G135" s="155"/>
      <c r="H135" s="29" t="s">
        <v>71</v>
      </c>
      <c r="I135" s="28">
        <v>200000</v>
      </c>
      <c r="J135" s="29" t="s">
        <v>4</v>
      </c>
      <c r="K135" s="29" t="s">
        <v>5</v>
      </c>
      <c r="L135" s="30">
        <v>12</v>
      </c>
      <c r="M135" s="29" t="s">
        <v>9</v>
      </c>
      <c r="N135" s="30"/>
      <c r="O135" s="30"/>
      <c r="P135" s="30"/>
      <c r="Q135" s="31" t="s">
        <v>8</v>
      </c>
      <c r="R135" s="289">
        <f>I135*L135</f>
        <v>2400000</v>
      </c>
    </row>
    <row r="136" spans="1:18" s="2" customFormat="1" ht="20.100000000000001" customHeight="1" x14ac:dyDescent="0.15">
      <c r="A136" s="398" t="s">
        <v>72</v>
      </c>
      <c r="B136" s="370"/>
      <c r="C136" s="233"/>
      <c r="D136" s="8">
        <f>D137+D154</f>
        <v>492381458</v>
      </c>
      <c r="E136" s="9">
        <f>E137+E154</f>
        <v>501143074</v>
      </c>
      <c r="F136" s="34">
        <f>E136-D136</f>
        <v>8761616</v>
      </c>
      <c r="G136" s="156">
        <f>E136/D136*100</f>
        <v>101.77943662533286</v>
      </c>
      <c r="H136" s="12"/>
      <c r="I136" s="11"/>
      <c r="J136" s="12"/>
      <c r="K136" s="12"/>
      <c r="L136" s="13"/>
      <c r="M136" s="12"/>
      <c r="N136" s="13"/>
      <c r="O136" s="13"/>
      <c r="P136" s="13"/>
      <c r="Q136" s="12"/>
      <c r="R136" s="283"/>
    </row>
    <row r="137" spans="1:18" s="2" customFormat="1" ht="20.100000000000001" customHeight="1" x14ac:dyDescent="0.15">
      <c r="A137" s="285"/>
      <c r="B137" s="395" t="s">
        <v>73</v>
      </c>
      <c r="C137" s="396"/>
      <c r="D137" s="24">
        <f>D138+D147+D150+D153</f>
        <v>465881458</v>
      </c>
      <c r="E137" s="25">
        <f>E138+E147+E150+E153</f>
        <v>477143074</v>
      </c>
      <c r="F137" s="26">
        <f>E137-D137</f>
        <v>11261616</v>
      </c>
      <c r="G137" s="153">
        <f>E137/D137*100</f>
        <v>102.41727070408541</v>
      </c>
      <c r="H137" s="29"/>
      <c r="I137" s="28"/>
      <c r="J137" s="29"/>
      <c r="K137" s="29"/>
      <c r="L137" s="30"/>
      <c r="M137" s="29"/>
      <c r="N137" s="30"/>
      <c r="O137" s="30"/>
      <c r="P137" s="30"/>
      <c r="Q137" s="29"/>
      <c r="R137" s="289"/>
    </row>
    <row r="138" spans="1:18" s="2" customFormat="1" ht="20.100000000000001" customHeight="1" x14ac:dyDescent="0.15">
      <c r="A138" s="285"/>
      <c r="B138" s="49"/>
      <c r="C138" s="241" t="s">
        <v>74</v>
      </c>
      <c r="D138" s="17">
        <v>383557018</v>
      </c>
      <c r="E138" s="18">
        <f>R138</f>
        <v>394815242</v>
      </c>
      <c r="F138" s="69">
        <f>E138-D138</f>
        <v>11258224</v>
      </c>
      <c r="G138" s="190">
        <f>E138/D138*100</f>
        <v>102.93521522789607</v>
      </c>
      <c r="H138" s="45" t="s">
        <v>292</v>
      </c>
      <c r="I138" s="19"/>
      <c r="J138" s="20"/>
      <c r="K138" s="20"/>
      <c r="L138" s="21"/>
      <c r="M138" s="20"/>
      <c r="N138" s="21"/>
      <c r="O138" s="21"/>
      <c r="P138" s="21"/>
      <c r="Q138" s="20"/>
      <c r="R138" s="286">
        <f>SUM(R139:R146)</f>
        <v>394815242</v>
      </c>
    </row>
    <row r="139" spans="1:18" s="2" customFormat="1" ht="20.100000000000001" customHeight="1" x14ac:dyDescent="0.15">
      <c r="A139" s="285"/>
      <c r="B139" s="35"/>
      <c r="C139" s="239"/>
      <c r="D139" s="24"/>
      <c r="E139" s="25"/>
      <c r="F139" s="26"/>
      <c r="G139" s="190"/>
      <c r="H139" s="212" t="s">
        <v>190</v>
      </c>
      <c r="I139" s="243">
        <v>6200</v>
      </c>
      <c r="J139" s="244" t="s">
        <v>4</v>
      </c>
      <c r="K139" s="244" t="s">
        <v>5</v>
      </c>
      <c r="L139" s="245">
        <v>122</v>
      </c>
      <c r="M139" s="244" t="s">
        <v>7</v>
      </c>
      <c r="N139" s="245" t="s">
        <v>5</v>
      </c>
      <c r="O139" s="245">
        <v>365</v>
      </c>
      <c r="P139" s="245" t="s">
        <v>6</v>
      </c>
      <c r="Q139" s="287" t="s">
        <v>8</v>
      </c>
      <c r="R139" s="288">
        <f>I139*L139*O139</f>
        <v>276086000</v>
      </c>
    </row>
    <row r="140" spans="1:18" s="2" customFormat="1" ht="20.100000000000001" customHeight="1" x14ac:dyDescent="0.15">
      <c r="A140" s="285"/>
      <c r="B140" s="35"/>
      <c r="C140" s="239"/>
      <c r="D140" s="24"/>
      <c r="E140" s="25"/>
      <c r="F140" s="78"/>
      <c r="G140" s="29"/>
      <c r="H140" s="212" t="s">
        <v>291</v>
      </c>
      <c r="I140" s="243">
        <v>1000</v>
      </c>
      <c r="J140" s="244" t="s">
        <v>4</v>
      </c>
      <c r="K140" s="244" t="s">
        <v>5</v>
      </c>
      <c r="L140" s="245">
        <v>122</v>
      </c>
      <c r="M140" s="244" t="s">
        <v>7</v>
      </c>
      <c r="N140" s="244" t="s">
        <v>5</v>
      </c>
      <c r="O140" s="245">
        <v>365</v>
      </c>
      <c r="P140" s="245" t="s">
        <v>6</v>
      </c>
      <c r="Q140" s="287" t="s">
        <v>8</v>
      </c>
      <c r="R140" s="288">
        <f>I140*L140*O140</f>
        <v>44530000</v>
      </c>
    </row>
    <row r="141" spans="1:18" s="2" customFormat="1" ht="20.100000000000001" customHeight="1" x14ac:dyDescent="0.15">
      <c r="A141" s="285"/>
      <c r="B141" s="35"/>
      <c r="C141" s="239"/>
      <c r="D141" s="24"/>
      <c r="E141" s="25"/>
      <c r="F141" s="78"/>
      <c r="G141" s="191"/>
      <c r="H141" s="212"/>
      <c r="I141" s="243">
        <v>30000</v>
      </c>
      <c r="J141" s="244" t="s">
        <v>4</v>
      </c>
      <c r="K141" s="244" t="s">
        <v>5</v>
      </c>
      <c r="L141" s="245">
        <v>23</v>
      </c>
      <c r="M141" s="244" t="s">
        <v>7</v>
      </c>
      <c r="N141" s="244" t="s">
        <v>5</v>
      </c>
      <c r="O141" s="245">
        <v>12</v>
      </c>
      <c r="P141" s="245" t="s">
        <v>9</v>
      </c>
      <c r="Q141" s="287" t="s">
        <v>8</v>
      </c>
      <c r="R141" s="288">
        <f>I141*L141*O141</f>
        <v>8280000</v>
      </c>
    </row>
    <row r="142" spans="1:18" s="2" customFormat="1" ht="20.100000000000001" customHeight="1" x14ac:dyDescent="0.15">
      <c r="A142" s="285"/>
      <c r="B142" s="35"/>
      <c r="C142" s="239"/>
      <c r="D142" s="24"/>
      <c r="E142" s="25"/>
      <c r="F142" s="26"/>
      <c r="G142" s="190"/>
      <c r="H142" s="212" t="s">
        <v>201</v>
      </c>
      <c r="I142" s="243">
        <v>227530</v>
      </c>
      <c r="J142" s="244" t="s">
        <v>4</v>
      </c>
      <c r="K142" s="244" t="s">
        <v>5</v>
      </c>
      <c r="L142" s="340">
        <v>23</v>
      </c>
      <c r="M142" s="244" t="s">
        <v>7</v>
      </c>
      <c r="N142" s="245" t="s">
        <v>5</v>
      </c>
      <c r="O142" s="245">
        <v>12</v>
      </c>
      <c r="P142" s="245" t="s">
        <v>9</v>
      </c>
      <c r="Q142" s="287" t="s">
        <v>8</v>
      </c>
      <c r="R142" s="288">
        <f>ROUND(I142*L142*O142,-1)</f>
        <v>62798280</v>
      </c>
    </row>
    <row r="143" spans="1:18" s="2" customFormat="1" ht="20.100000000000001" customHeight="1" x14ac:dyDescent="0.15">
      <c r="A143" s="285"/>
      <c r="B143" s="35"/>
      <c r="C143" s="238"/>
      <c r="D143" s="24"/>
      <c r="E143" s="25"/>
      <c r="F143" s="26"/>
      <c r="G143" s="155"/>
      <c r="H143" s="244" t="s">
        <v>202</v>
      </c>
      <c r="I143" s="243">
        <v>36300</v>
      </c>
      <c r="J143" s="244" t="s">
        <v>4</v>
      </c>
      <c r="K143" s="244" t="s">
        <v>5</v>
      </c>
      <c r="L143" s="245">
        <v>23</v>
      </c>
      <c r="M143" s="244" t="s">
        <v>7</v>
      </c>
      <c r="N143" s="245" t="s">
        <v>5</v>
      </c>
      <c r="O143" s="245">
        <v>2</v>
      </c>
      <c r="P143" s="245" t="s">
        <v>10</v>
      </c>
      <c r="Q143" s="287" t="s">
        <v>8</v>
      </c>
      <c r="R143" s="288">
        <f>ROUND(I143*L143*O143,-1)</f>
        <v>1669800</v>
      </c>
    </row>
    <row r="144" spans="1:18" s="2" customFormat="1" ht="20.100000000000001" customHeight="1" x14ac:dyDescent="0.15">
      <c r="A144" s="285"/>
      <c r="B144" s="35"/>
      <c r="C144" s="238"/>
      <c r="D144" s="24"/>
      <c r="E144" s="25"/>
      <c r="F144" s="26"/>
      <c r="G144" s="155"/>
      <c r="H144" s="244" t="s">
        <v>205</v>
      </c>
      <c r="I144" s="243">
        <v>13200</v>
      </c>
      <c r="J144" s="244" t="s">
        <v>4</v>
      </c>
      <c r="K144" s="244" t="s">
        <v>5</v>
      </c>
      <c r="L144" s="245">
        <v>23</v>
      </c>
      <c r="M144" s="244" t="s">
        <v>7</v>
      </c>
      <c r="N144" s="245" t="s">
        <v>5</v>
      </c>
      <c r="O144" s="245">
        <v>1</v>
      </c>
      <c r="P144" s="245" t="s">
        <v>10</v>
      </c>
      <c r="Q144" s="287" t="s">
        <v>8</v>
      </c>
      <c r="R144" s="288">
        <f>I144*L144</f>
        <v>303600</v>
      </c>
    </row>
    <row r="145" spans="1:18" s="2" customFormat="1" ht="20.100000000000001" customHeight="1" x14ac:dyDescent="0.15">
      <c r="A145" s="285"/>
      <c r="B145" s="35"/>
      <c r="C145" s="238"/>
      <c r="D145" s="24"/>
      <c r="E145" s="25"/>
      <c r="F145" s="26"/>
      <c r="G145" s="155"/>
      <c r="H145" s="244" t="s">
        <v>203</v>
      </c>
      <c r="I145" s="243">
        <v>35394</v>
      </c>
      <c r="J145" s="244" t="s">
        <v>4</v>
      </c>
      <c r="K145" s="244" t="s">
        <v>5</v>
      </c>
      <c r="L145" s="245">
        <v>23</v>
      </c>
      <c r="M145" s="244" t="s">
        <v>7</v>
      </c>
      <c r="N145" s="245" t="s">
        <v>5</v>
      </c>
      <c r="O145" s="245">
        <v>1</v>
      </c>
      <c r="P145" s="245" t="s">
        <v>10</v>
      </c>
      <c r="Q145" s="287" t="s">
        <v>8</v>
      </c>
      <c r="R145" s="288">
        <f>I145*L145</f>
        <v>814062</v>
      </c>
    </row>
    <row r="146" spans="1:18" s="2" customFormat="1" ht="20.100000000000001" customHeight="1" x14ac:dyDescent="0.15">
      <c r="A146" s="285"/>
      <c r="B146" s="35"/>
      <c r="C146" s="238"/>
      <c r="D146" s="24"/>
      <c r="E146" s="25"/>
      <c r="F146" s="26"/>
      <c r="G146" s="155"/>
      <c r="H146" s="244" t="s">
        <v>206</v>
      </c>
      <c r="I146" s="243">
        <v>14500</v>
      </c>
      <c r="J146" s="244" t="s">
        <v>4</v>
      </c>
      <c r="K146" s="244" t="s">
        <v>5</v>
      </c>
      <c r="L146" s="245">
        <v>23</v>
      </c>
      <c r="M146" s="244" t="s">
        <v>7</v>
      </c>
      <c r="N146" s="245" t="s">
        <v>5</v>
      </c>
      <c r="O146" s="245">
        <v>1</v>
      </c>
      <c r="P146" s="245" t="s">
        <v>10</v>
      </c>
      <c r="Q146" s="287" t="s">
        <v>8</v>
      </c>
      <c r="R146" s="288">
        <f>I146*L146*O146</f>
        <v>333500</v>
      </c>
    </row>
    <row r="147" spans="1:18" s="2" customFormat="1" ht="20.100000000000001" customHeight="1" x14ac:dyDescent="0.15">
      <c r="A147" s="285"/>
      <c r="B147" s="35"/>
      <c r="C147" s="241" t="s">
        <v>75</v>
      </c>
      <c r="D147" s="17">
        <v>73874440</v>
      </c>
      <c r="E147" s="18">
        <f>SUM(R147:R149)</f>
        <v>73877832</v>
      </c>
      <c r="F147" s="69">
        <f>E147-D147</f>
        <v>3392</v>
      </c>
      <c r="G147" s="154">
        <f>E147/D147*100</f>
        <v>100.00459157456896</v>
      </c>
      <c r="H147" s="79" t="s">
        <v>76</v>
      </c>
      <c r="I147" s="19">
        <v>5000000</v>
      </c>
      <c r="J147" s="20" t="s">
        <v>4</v>
      </c>
      <c r="K147" s="20" t="s">
        <v>5</v>
      </c>
      <c r="L147" s="21">
        <v>12</v>
      </c>
      <c r="M147" s="20" t="s">
        <v>9</v>
      </c>
      <c r="N147" s="21"/>
      <c r="O147" s="21"/>
      <c r="P147" s="21"/>
      <c r="Q147" s="22" t="s">
        <v>8</v>
      </c>
      <c r="R147" s="286">
        <f t="shared" ref="R147:R153" si="8">I147*L147</f>
        <v>60000000</v>
      </c>
    </row>
    <row r="148" spans="1:18" s="2" customFormat="1" ht="20.100000000000001" customHeight="1" x14ac:dyDescent="0.15">
      <c r="A148" s="285"/>
      <c r="B148" s="35"/>
      <c r="C148" s="239"/>
      <c r="D148" s="24"/>
      <c r="E148" s="25"/>
      <c r="F148" s="26"/>
      <c r="G148" s="155"/>
      <c r="H148" s="323" t="s">
        <v>234</v>
      </c>
      <c r="I148" s="28">
        <v>575000</v>
      </c>
      <c r="J148" s="29" t="s">
        <v>4</v>
      </c>
      <c r="K148" s="29" t="s">
        <v>5</v>
      </c>
      <c r="L148" s="30">
        <v>12</v>
      </c>
      <c r="M148" s="29" t="s">
        <v>9</v>
      </c>
      <c r="N148" s="30"/>
      <c r="O148" s="30"/>
      <c r="P148" s="30"/>
      <c r="Q148" s="31" t="s">
        <v>8</v>
      </c>
      <c r="R148" s="289">
        <f t="shared" si="8"/>
        <v>6900000</v>
      </c>
    </row>
    <row r="149" spans="1:18" s="2" customFormat="1" ht="20.100000000000001" customHeight="1" x14ac:dyDescent="0.15">
      <c r="A149" s="285"/>
      <c r="B149" s="35"/>
      <c r="C149" s="239"/>
      <c r="D149" s="24"/>
      <c r="E149" s="25"/>
      <c r="F149" s="78"/>
      <c r="G149" s="155"/>
      <c r="H149" s="29" t="s">
        <v>268</v>
      </c>
      <c r="I149" s="28">
        <v>581486</v>
      </c>
      <c r="J149" s="29" t="s">
        <v>4</v>
      </c>
      <c r="K149" s="29" t="s">
        <v>5</v>
      </c>
      <c r="L149" s="30">
        <v>12</v>
      </c>
      <c r="M149" s="29" t="s">
        <v>9</v>
      </c>
      <c r="N149" s="30"/>
      <c r="O149" s="30"/>
      <c r="P149" s="30"/>
      <c r="Q149" s="29" t="s">
        <v>8</v>
      </c>
      <c r="R149" s="289">
        <f t="shared" si="8"/>
        <v>6977832</v>
      </c>
    </row>
    <row r="150" spans="1:18" s="2" customFormat="1" ht="20.100000000000001" customHeight="1" x14ac:dyDescent="0.15">
      <c r="A150" s="285"/>
      <c r="B150" s="35"/>
      <c r="C150" s="241" t="s">
        <v>77</v>
      </c>
      <c r="D150" s="17">
        <v>7700000</v>
      </c>
      <c r="E150" s="18">
        <f>SUM(R150:R152)</f>
        <v>7700000</v>
      </c>
      <c r="F150" s="69">
        <f>E150-D150</f>
        <v>0</v>
      </c>
      <c r="G150" s="154">
        <f>E150/D150*100</f>
        <v>100</v>
      </c>
      <c r="H150" s="20" t="s">
        <v>78</v>
      </c>
      <c r="I150" s="19">
        <v>100000</v>
      </c>
      <c r="J150" s="20" t="s">
        <v>4</v>
      </c>
      <c r="K150" s="20" t="s">
        <v>5</v>
      </c>
      <c r="L150" s="21">
        <v>12</v>
      </c>
      <c r="M150" s="20" t="s">
        <v>9</v>
      </c>
      <c r="N150" s="21"/>
      <c r="O150" s="21"/>
      <c r="P150" s="21"/>
      <c r="Q150" s="20" t="s">
        <v>8</v>
      </c>
      <c r="R150" s="286">
        <f t="shared" si="8"/>
        <v>1200000</v>
      </c>
    </row>
    <row r="151" spans="1:18" s="2" customFormat="1" ht="20.100000000000001" customHeight="1" x14ac:dyDescent="0.15">
      <c r="A151" s="285"/>
      <c r="B151" s="35"/>
      <c r="C151" s="239"/>
      <c r="D151" s="24"/>
      <c r="E151" s="25"/>
      <c r="F151" s="78"/>
      <c r="G151" s="169"/>
      <c r="H151" s="29" t="s">
        <v>163</v>
      </c>
      <c r="I151" s="28">
        <v>500000</v>
      </c>
      <c r="J151" s="29" t="s">
        <v>4</v>
      </c>
      <c r="K151" s="29" t="s">
        <v>5</v>
      </c>
      <c r="L151" s="30">
        <v>12</v>
      </c>
      <c r="M151" s="29" t="s">
        <v>9</v>
      </c>
      <c r="N151" s="30"/>
      <c r="O151" s="30"/>
      <c r="P151" s="30"/>
      <c r="Q151" s="29" t="s">
        <v>8</v>
      </c>
      <c r="R151" s="289">
        <f t="shared" si="8"/>
        <v>6000000</v>
      </c>
    </row>
    <row r="152" spans="1:18" s="2" customFormat="1" ht="20.100000000000001" customHeight="1" x14ac:dyDescent="0.15">
      <c r="A152" s="285"/>
      <c r="B152" s="35"/>
      <c r="C152" s="185"/>
      <c r="D152" s="7"/>
      <c r="E152" s="71"/>
      <c r="F152" s="77"/>
      <c r="G152" s="168"/>
      <c r="H152" s="72" t="s">
        <v>79</v>
      </c>
      <c r="I152" s="73">
        <v>500000</v>
      </c>
      <c r="J152" s="72" t="s">
        <v>4</v>
      </c>
      <c r="K152" s="72" t="s">
        <v>5</v>
      </c>
      <c r="L152" s="143">
        <v>1</v>
      </c>
      <c r="M152" s="72" t="s">
        <v>13</v>
      </c>
      <c r="N152" s="143"/>
      <c r="O152" s="143"/>
      <c r="P152" s="143"/>
      <c r="Q152" s="72" t="s">
        <v>8</v>
      </c>
      <c r="R152" s="307">
        <f t="shared" si="8"/>
        <v>500000</v>
      </c>
    </row>
    <row r="153" spans="1:18" s="2" customFormat="1" ht="20.100000000000001" customHeight="1" thickBot="1" x14ac:dyDescent="0.2">
      <c r="A153" s="290"/>
      <c r="B153" s="267"/>
      <c r="C153" s="279" t="s">
        <v>80</v>
      </c>
      <c r="D153" s="280">
        <v>750000</v>
      </c>
      <c r="E153" s="261">
        <f>R153</f>
        <v>750000</v>
      </c>
      <c r="F153" s="262">
        <f>E153-D153</f>
        <v>0</v>
      </c>
      <c r="G153" s="253">
        <v>0</v>
      </c>
      <c r="H153" s="263" t="s">
        <v>81</v>
      </c>
      <c r="I153" s="264">
        <v>750000</v>
      </c>
      <c r="J153" s="263" t="s">
        <v>4</v>
      </c>
      <c r="K153" s="263" t="s">
        <v>5</v>
      </c>
      <c r="L153" s="265">
        <v>1</v>
      </c>
      <c r="M153" s="263" t="s">
        <v>11</v>
      </c>
      <c r="N153" s="265"/>
      <c r="O153" s="265"/>
      <c r="P153" s="265"/>
      <c r="Q153" s="263" t="s">
        <v>8</v>
      </c>
      <c r="R153" s="308">
        <f t="shared" si="8"/>
        <v>750000</v>
      </c>
    </row>
    <row r="154" spans="1:18" s="2" customFormat="1" ht="20.100000000000001" customHeight="1" x14ac:dyDescent="0.15">
      <c r="A154" s="292"/>
      <c r="B154" s="309" t="s">
        <v>84</v>
      </c>
      <c r="C154" s="310"/>
      <c r="D154" s="341">
        <f>D155</f>
        <v>26500000</v>
      </c>
      <c r="E154" s="312">
        <f>E155</f>
        <v>24000000</v>
      </c>
      <c r="F154" s="342">
        <f>E154-D154</f>
        <v>-2500000</v>
      </c>
      <c r="G154" s="314">
        <f>E154/D154*100</f>
        <v>90.566037735849065</v>
      </c>
      <c r="H154" s="317"/>
      <c r="I154" s="316"/>
      <c r="J154" s="317"/>
      <c r="K154" s="317"/>
      <c r="L154" s="318"/>
      <c r="M154" s="317"/>
      <c r="N154" s="318"/>
      <c r="O154" s="318"/>
      <c r="P154" s="318"/>
      <c r="Q154" s="317"/>
      <c r="R154" s="319"/>
    </row>
    <row r="155" spans="1:18" s="2" customFormat="1" ht="20.100000000000001" customHeight="1" x14ac:dyDescent="0.15">
      <c r="A155" s="285"/>
      <c r="B155" s="35"/>
      <c r="C155" s="80" t="s">
        <v>253</v>
      </c>
      <c r="D155" s="17">
        <v>26500000</v>
      </c>
      <c r="E155" s="18">
        <f>SUM(R155:R163)</f>
        <v>24000000</v>
      </c>
      <c r="F155" s="69">
        <f>E155-D155</f>
        <v>-2500000</v>
      </c>
      <c r="G155" s="155">
        <f>E155/D155*100</f>
        <v>90.566037735849065</v>
      </c>
      <c r="H155" s="20" t="s">
        <v>177</v>
      </c>
      <c r="I155" s="19">
        <v>150000</v>
      </c>
      <c r="J155" s="20" t="s">
        <v>4</v>
      </c>
      <c r="K155" s="20" t="s">
        <v>5</v>
      </c>
      <c r="L155" s="21">
        <v>12</v>
      </c>
      <c r="M155" s="20" t="s">
        <v>9</v>
      </c>
      <c r="N155" s="21"/>
      <c r="O155" s="21"/>
      <c r="P155" s="21"/>
      <c r="Q155" s="22" t="s">
        <v>8</v>
      </c>
      <c r="R155" s="286">
        <f>I155*L155</f>
        <v>1800000</v>
      </c>
    </row>
    <row r="156" spans="1:18" s="2" customFormat="1" ht="20.100000000000001" customHeight="1" x14ac:dyDescent="0.15">
      <c r="A156" s="285"/>
      <c r="B156" s="35"/>
      <c r="C156" s="239"/>
      <c r="D156" s="24"/>
      <c r="E156" s="25"/>
      <c r="F156" s="78"/>
      <c r="G156" s="169"/>
      <c r="H156" s="343" t="s">
        <v>246</v>
      </c>
      <c r="I156" s="28">
        <v>350000</v>
      </c>
      <c r="J156" s="29" t="s">
        <v>4</v>
      </c>
      <c r="K156" s="29" t="s">
        <v>5</v>
      </c>
      <c r="L156" s="30">
        <v>12</v>
      </c>
      <c r="M156" s="29" t="s">
        <v>9</v>
      </c>
      <c r="N156" s="30" t="s">
        <v>5</v>
      </c>
      <c r="O156" s="30">
        <v>2</v>
      </c>
      <c r="P156" s="30" t="s">
        <v>7</v>
      </c>
      <c r="Q156" s="31" t="s">
        <v>8</v>
      </c>
      <c r="R156" s="289">
        <f>I156*L156*O156</f>
        <v>8400000</v>
      </c>
    </row>
    <row r="157" spans="1:18" s="2" customFormat="1" ht="20.100000000000001" customHeight="1" x14ac:dyDescent="0.15">
      <c r="A157" s="285"/>
      <c r="B157" s="35"/>
      <c r="C157" s="239"/>
      <c r="D157" s="24"/>
      <c r="E157" s="25"/>
      <c r="F157" s="78"/>
      <c r="G157" s="169"/>
      <c r="H157" s="343" t="s">
        <v>178</v>
      </c>
      <c r="I157" s="28">
        <v>325000</v>
      </c>
      <c r="J157" s="29" t="s">
        <v>4</v>
      </c>
      <c r="K157" s="29" t="s">
        <v>5</v>
      </c>
      <c r="L157" s="30">
        <v>12</v>
      </c>
      <c r="M157" s="29" t="s">
        <v>9</v>
      </c>
      <c r="N157" s="30"/>
      <c r="O157" s="30"/>
      <c r="P157" s="30"/>
      <c r="Q157" s="31" t="s">
        <v>8</v>
      </c>
      <c r="R157" s="289">
        <f t="shared" ref="R157:R163" si="9">I157*L157</f>
        <v>3900000</v>
      </c>
    </row>
    <row r="158" spans="1:18" s="2" customFormat="1" ht="22.5" x14ac:dyDescent="0.15">
      <c r="A158" s="285"/>
      <c r="B158" s="35"/>
      <c r="C158" s="239"/>
      <c r="D158" s="24"/>
      <c r="E158" s="25"/>
      <c r="F158" s="78"/>
      <c r="G158" s="169"/>
      <c r="H158" s="343" t="s">
        <v>244</v>
      </c>
      <c r="I158" s="28">
        <v>620000</v>
      </c>
      <c r="J158" s="29" t="s">
        <v>4</v>
      </c>
      <c r="K158" s="29" t="s">
        <v>5</v>
      </c>
      <c r="L158" s="30">
        <v>5</v>
      </c>
      <c r="M158" s="29" t="s">
        <v>10</v>
      </c>
      <c r="N158" s="30"/>
      <c r="O158" s="30"/>
      <c r="P158" s="30"/>
      <c r="Q158" s="31" t="s">
        <v>8</v>
      </c>
      <c r="R158" s="289">
        <f t="shared" si="9"/>
        <v>3100000</v>
      </c>
    </row>
    <row r="159" spans="1:18" s="2" customFormat="1" ht="27" customHeight="1" x14ac:dyDescent="0.15">
      <c r="A159" s="285"/>
      <c r="B159" s="35"/>
      <c r="C159" s="239"/>
      <c r="D159" s="24"/>
      <c r="E159" s="25"/>
      <c r="F159" s="78"/>
      <c r="G159" s="169"/>
      <c r="H159" s="343" t="s">
        <v>237</v>
      </c>
      <c r="I159" s="28">
        <v>500000</v>
      </c>
      <c r="J159" s="29" t="s">
        <v>4</v>
      </c>
      <c r="K159" s="29" t="s">
        <v>5</v>
      </c>
      <c r="L159" s="30">
        <v>3</v>
      </c>
      <c r="M159" s="29" t="s">
        <v>10</v>
      </c>
      <c r="N159" s="30"/>
      <c r="O159" s="30"/>
      <c r="P159" s="30"/>
      <c r="Q159" s="31" t="s">
        <v>8</v>
      </c>
      <c r="R159" s="289">
        <f t="shared" si="9"/>
        <v>1500000</v>
      </c>
    </row>
    <row r="160" spans="1:18" s="2" customFormat="1" ht="20.100000000000001" customHeight="1" x14ac:dyDescent="0.15">
      <c r="A160" s="285"/>
      <c r="B160" s="35"/>
      <c r="C160" s="239"/>
      <c r="D160" s="24"/>
      <c r="E160" s="25"/>
      <c r="F160" s="78"/>
      <c r="G160" s="169"/>
      <c r="H160" s="344" t="s">
        <v>164</v>
      </c>
      <c r="I160" s="28">
        <v>150000</v>
      </c>
      <c r="J160" s="29" t="s">
        <v>4</v>
      </c>
      <c r="K160" s="29" t="s">
        <v>5</v>
      </c>
      <c r="L160" s="30">
        <v>2</v>
      </c>
      <c r="M160" s="29" t="s">
        <v>10</v>
      </c>
      <c r="N160" s="30"/>
      <c r="O160" s="30"/>
      <c r="P160" s="30"/>
      <c r="Q160" s="31" t="s">
        <v>8</v>
      </c>
      <c r="R160" s="289">
        <f t="shared" si="9"/>
        <v>300000</v>
      </c>
    </row>
    <row r="161" spans="1:18" s="2" customFormat="1" ht="22.5" x14ac:dyDescent="0.15">
      <c r="A161" s="285"/>
      <c r="B161" s="35"/>
      <c r="C161" s="239"/>
      <c r="D161" s="24"/>
      <c r="E161" s="25"/>
      <c r="F161" s="78"/>
      <c r="G161" s="169"/>
      <c r="H161" s="343" t="s">
        <v>238</v>
      </c>
      <c r="I161" s="28">
        <v>2000000</v>
      </c>
      <c r="J161" s="29" t="s">
        <v>4</v>
      </c>
      <c r="K161" s="29" t="s">
        <v>5</v>
      </c>
      <c r="L161" s="30">
        <v>1</v>
      </c>
      <c r="M161" s="29" t="s">
        <v>13</v>
      </c>
      <c r="N161" s="30"/>
      <c r="O161" s="30"/>
      <c r="P161" s="30"/>
      <c r="Q161" s="31" t="s">
        <v>8</v>
      </c>
      <c r="R161" s="289">
        <f t="shared" si="9"/>
        <v>2000000</v>
      </c>
    </row>
    <row r="162" spans="1:18" s="2" customFormat="1" ht="22.5" x14ac:dyDescent="0.15">
      <c r="A162" s="285"/>
      <c r="B162" s="35"/>
      <c r="C162" s="239"/>
      <c r="D162" s="24"/>
      <c r="E162" s="25"/>
      <c r="F162" s="78"/>
      <c r="G162" s="169"/>
      <c r="H162" s="343" t="s">
        <v>239</v>
      </c>
      <c r="I162" s="28">
        <v>2000000</v>
      </c>
      <c r="J162" s="29" t="s">
        <v>4</v>
      </c>
      <c r="K162" s="29" t="s">
        <v>5</v>
      </c>
      <c r="L162" s="30">
        <v>1</v>
      </c>
      <c r="M162" s="29" t="s">
        <v>13</v>
      </c>
      <c r="N162" s="30"/>
      <c r="O162" s="30"/>
      <c r="P162" s="30"/>
      <c r="Q162" s="31" t="s">
        <v>8</v>
      </c>
      <c r="R162" s="289">
        <f t="shared" si="9"/>
        <v>2000000</v>
      </c>
    </row>
    <row r="163" spans="1:18" s="2" customFormat="1" ht="20.100000000000001" customHeight="1" x14ac:dyDescent="0.15">
      <c r="A163" s="285"/>
      <c r="B163" s="35"/>
      <c r="C163" s="239"/>
      <c r="D163" s="24"/>
      <c r="E163" s="25"/>
      <c r="F163" s="78"/>
      <c r="G163" s="169"/>
      <c r="H163" s="343" t="s">
        <v>233</v>
      </c>
      <c r="I163" s="28">
        <v>1000000</v>
      </c>
      <c r="J163" s="29" t="s">
        <v>4</v>
      </c>
      <c r="K163" s="29" t="s">
        <v>5</v>
      </c>
      <c r="L163" s="30">
        <v>1</v>
      </c>
      <c r="M163" s="29" t="s">
        <v>13</v>
      </c>
      <c r="N163" s="30"/>
      <c r="O163" s="30"/>
      <c r="P163" s="30"/>
      <c r="Q163" s="31" t="s">
        <v>8</v>
      </c>
      <c r="R163" s="289">
        <f t="shared" si="9"/>
        <v>1000000</v>
      </c>
    </row>
    <row r="164" spans="1:18" s="2" customFormat="1" ht="20.100000000000001" customHeight="1" x14ac:dyDescent="0.15">
      <c r="A164" s="345" t="s">
        <v>85</v>
      </c>
      <c r="B164" s="12"/>
      <c r="C164" s="236"/>
      <c r="D164" s="8">
        <f>D165</f>
        <v>0</v>
      </c>
      <c r="E164" s="9">
        <f>E165</f>
        <v>0</v>
      </c>
      <c r="F164" s="76">
        <f t="shared" ref="F164:F176" si="10">E164-D164</f>
        <v>0</v>
      </c>
      <c r="G164" s="157">
        <v>0</v>
      </c>
      <c r="H164" s="12"/>
      <c r="I164" s="11"/>
      <c r="J164" s="12"/>
      <c r="K164" s="12"/>
      <c r="L164" s="13"/>
      <c r="M164" s="12"/>
      <c r="N164" s="13"/>
      <c r="O164" s="13"/>
      <c r="P164" s="13"/>
      <c r="Q164" s="12"/>
      <c r="R164" s="283"/>
    </row>
    <row r="165" spans="1:18" s="2" customFormat="1" ht="20.100000000000001" customHeight="1" x14ac:dyDescent="0.15">
      <c r="A165" s="284"/>
      <c r="B165" s="10" t="s">
        <v>86</v>
      </c>
      <c r="C165" s="236"/>
      <c r="D165" s="17">
        <f>D166</f>
        <v>0</v>
      </c>
      <c r="E165" s="18">
        <f>E166</f>
        <v>0</v>
      </c>
      <c r="F165" s="69">
        <f t="shared" si="10"/>
        <v>0</v>
      </c>
      <c r="G165" s="158">
        <v>0</v>
      </c>
      <c r="H165" s="20"/>
      <c r="I165" s="19"/>
      <c r="J165" s="20"/>
      <c r="K165" s="20"/>
      <c r="L165" s="21"/>
      <c r="M165" s="20"/>
      <c r="N165" s="21"/>
      <c r="O165" s="21"/>
      <c r="P165" s="21"/>
      <c r="Q165" s="20"/>
      <c r="R165" s="286"/>
    </row>
    <row r="166" spans="1:18" s="2" customFormat="1" ht="20.100000000000001" customHeight="1" x14ac:dyDescent="0.15">
      <c r="A166" s="285"/>
      <c r="B166" s="35"/>
      <c r="C166" s="80" t="s">
        <v>87</v>
      </c>
      <c r="D166" s="17">
        <v>0</v>
      </c>
      <c r="E166" s="18">
        <f>R166</f>
        <v>0</v>
      </c>
      <c r="F166" s="69">
        <f t="shared" si="10"/>
        <v>0</v>
      </c>
      <c r="G166" s="158">
        <v>0</v>
      </c>
      <c r="H166" s="81"/>
      <c r="I166" s="19"/>
      <c r="J166" s="20"/>
      <c r="K166" s="20"/>
      <c r="L166" s="21"/>
      <c r="M166" s="20"/>
      <c r="N166" s="21"/>
      <c r="O166" s="21"/>
      <c r="P166" s="21"/>
      <c r="Q166" s="22"/>
      <c r="R166" s="286"/>
    </row>
    <row r="167" spans="1:18" s="2" customFormat="1" ht="20.100000000000001" customHeight="1" x14ac:dyDescent="0.15">
      <c r="A167" s="345" t="s">
        <v>88</v>
      </c>
      <c r="B167" s="12"/>
      <c r="C167" s="236"/>
      <c r="D167" s="8">
        <v>0</v>
      </c>
      <c r="E167" s="9">
        <f>E168</f>
        <v>0</v>
      </c>
      <c r="F167" s="76">
        <f t="shared" si="10"/>
        <v>0</v>
      </c>
      <c r="G167" s="157">
        <v>0</v>
      </c>
      <c r="H167" s="12"/>
      <c r="I167" s="11"/>
      <c r="J167" s="12"/>
      <c r="K167" s="12"/>
      <c r="L167" s="13"/>
      <c r="M167" s="12"/>
      <c r="N167" s="13"/>
      <c r="O167" s="13"/>
      <c r="P167" s="13"/>
      <c r="Q167" s="12"/>
      <c r="R167" s="283"/>
    </row>
    <row r="168" spans="1:18" s="2" customFormat="1" ht="20.100000000000001" customHeight="1" x14ac:dyDescent="0.15">
      <c r="A168" s="284"/>
      <c r="B168" s="10" t="s">
        <v>89</v>
      </c>
      <c r="C168" s="236"/>
      <c r="D168" s="17">
        <v>0</v>
      </c>
      <c r="E168" s="18">
        <f>E169</f>
        <v>0</v>
      </c>
      <c r="F168" s="76">
        <f t="shared" si="10"/>
        <v>0</v>
      </c>
      <c r="G168" s="158">
        <v>0</v>
      </c>
      <c r="H168" s="20"/>
      <c r="I168" s="19"/>
      <c r="J168" s="20"/>
      <c r="K168" s="20"/>
      <c r="L168" s="21"/>
      <c r="M168" s="20"/>
      <c r="N168" s="21"/>
      <c r="O168" s="21"/>
      <c r="P168" s="21"/>
      <c r="Q168" s="20"/>
      <c r="R168" s="286"/>
    </row>
    <row r="169" spans="1:18" s="2" customFormat="1" ht="20.100000000000001" customHeight="1" x14ac:dyDescent="0.15">
      <c r="A169" s="346"/>
      <c r="B169" s="189"/>
      <c r="C169" s="233" t="s">
        <v>90</v>
      </c>
      <c r="D169" s="8">
        <v>0</v>
      </c>
      <c r="E169" s="9">
        <v>0</v>
      </c>
      <c r="F169" s="76">
        <f t="shared" si="10"/>
        <v>0</v>
      </c>
      <c r="G169" s="157">
        <v>0</v>
      </c>
      <c r="H169" s="12"/>
      <c r="I169" s="11"/>
      <c r="J169" s="12"/>
      <c r="K169" s="12"/>
      <c r="L169" s="13"/>
      <c r="M169" s="12"/>
      <c r="N169" s="13"/>
      <c r="O169" s="13"/>
      <c r="P169" s="13"/>
      <c r="Q169" s="12"/>
      <c r="R169" s="283"/>
    </row>
    <row r="170" spans="1:18" s="2" customFormat="1" ht="20.100000000000001" customHeight="1" x14ac:dyDescent="0.15">
      <c r="A170" s="345" t="s">
        <v>270</v>
      </c>
      <c r="B170" s="12"/>
      <c r="C170" s="236"/>
      <c r="D170" s="8">
        <v>0</v>
      </c>
      <c r="E170" s="9">
        <f>E171</f>
        <v>0</v>
      </c>
      <c r="F170" s="76">
        <f t="shared" si="10"/>
        <v>0</v>
      </c>
      <c r="G170" s="157">
        <v>0</v>
      </c>
      <c r="H170" s="12"/>
      <c r="I170" s="11"/>
      <c r="J170" s="12"/>
      <c r="K170" s="12"/>
      <c r="L170" s="13"/>
      <c r="M170" s="12"/>
      <c r="N170" s="13"/>
      <c r="O170" s="13"/>
      <c r="P170" s="13"/>
      <c r="Q170" s="12"/>
      <c r="R170" s="283"/>
    </row>
    <row r="171" spans="1:18" s="2" customFormat="1" ht="20.100000000000001" customHeight="1" x14ac:dyDescent="0.15">
      <c r="A171" s="284"/>
      <c r="B171" s="10" t="s">
        <v>91</v>
      </c>
      <c r="C171" s="236"/>
      <c r="D171" s="17">
        <v>0</v>
      </c>
      <c r="E171" s="18">
        <f>E173</f>
        <v>0</v>
      </c>
      <c r="F171" s="76">
        <f t="shared" si="10"/>
        <v>0</v>
      </c>
      <c r="G171" s="158">
        <v>0</v>
      </c>
      <c r="H171" s="20"/>
      <c r="I171" s="19"/>
      <c r="J171" s="20"/>
      <c r="K171" s="20"/>
      <c r="L171" s="21"/>
      <c r="M171" s="20"/>
      <c r="N171" s="21"/>
      <c r="O171" s="21"/>
      <c r="P171" s="21"/>
      <c r="Q171" s="20"/>
      <c r="R171" s="286"/>
    </row>
    <row r="172" spans="1:18" s="2" customFormat="1" ht="20.100000000000001" customHeight="1" x14ac:dyDescent="0.15">
      <c r="A172" s="285"/>
      <c r="B172" s="35"/>
      <c r="C172" s="241" t="s">
        <v>92</v>
      </c>
      <c r="D172" s="17">
        <v>0</v>
      </c>
      <c r="E172" s="18">
        <v>0</v>
      </c>
      <c r="F172" s="76">
        <f t="shared" si="10"/>
        <v>0</v>
      </c>
      <c r="G172" s="158">
        <v>0</v>
      </c>
      <c r="H172" s="20"/>
      <c r="I172" s="19"/>
      <c r="J172" s="20"/>
      <c r="K172" s="20"/>
      <c r="L172" s="21"/>
      <c r="M172" s="20"/>
      <c r="N172" s="21"/>
      <c r="O172" s="21"/>
      <c r="P172" s="21"/>
      <c r="Q172" s="20"/>
      <c r="R172" s="286"/>
    </row>
    <row r="173" spans="1:18" s="2" customFormat="1" ht="20.100000000000001" customHeight="1" x14ac:dyDescent="0.15">
      <c r="A173" s="346"/>
      <c r="B173" s="189"/>
      <c r="C173" s="233" t="s">
        <v>93</v>
      </c>
      <c r="D173" s="8">
        <v>0</v>
      </c>
      <c r="E173" s="9">
        <v>0</v>
      </c>
      <c r="F173" s="76">
        <f t="shared" si="10"/>
        <v>0</v>
      </c>
      <c r="G173" s="157">
        <v>0</v>
      </c>
      <c r="H173" s="12"/>
      <c r="I173" s="11"/>
      <c r="J173" s="12"/>
      <c r="K173" s="12"/>
      <c r="L173" s="13"/>
      <c r="M173" s="12"/>
      <c r="N173" s="13"/>
      <c r="O173" s="13"/>
      <c r="P173" s="13"/>
      <c r="Q173" s="12"/>
      <c r="R173" s="283"/>
    </row>
    <row r="174" spans="1:18" s="2" customFormat="1" ht="20.100000000000001" customHeight="1" x14ac:dyDescent="0.15">
      <c r="A174" s="398" t="s">
        <v>94</v>
      </c>
      <c r="B174" s="368"/>
      <c r="C174" s="236"/>
      <c r="D174" s="8">
        <f>D175</f>
        <v>5332470</v>
      </c>
      <c r="E174" s="9">
        <f>E175</f>
        <v>9000000</v>
      </c>
      <c r="F174" s="34">
        <f t="shared" si="10"/>
        <v>3667530</v>
      </c>
      <c r="G174" s="156">
        <f>E174/D174*100</f>
        <v>168.77732082880917</v>
      </c>
      <c r="H174" s="12"/>
      <c r="I174" s="11"/>
      <c r="J174" s="12"/>
      <c r="K174" s="12"/>
      <c r="L174" s="13"/>
      <c r="M174" s="12"/>
      <c r="N174" s="13"/>
      <c r="O174" s="13"/>
      <c r="P174" s="13"/>
      <c r="Q174" s="12"/>
      <c r="R174" s="283"/>
    </row>
    <row r="175" spans="1:18" s="2" customFormat="1" ht="20.100000000000001" customHeight="1" x14ac:dyDescent="0.15">
      <c r="A175" s="347"/>
      <c r="B175" s="234" t="s">
        <v>95</v>
      </c>
      <c r="C175" s="241"/>
      <c r="D175" s="17">
        <f>D176</f>
        <v>5332470</v>
      </c>
      <c r="E175" s="18">
        <f>E176</f>
        <v>9000000</v>
      </c>
      <c r="F175" s="36">
        <f t="shared" si="10"/>
        <v>3667530</v>
      </c>
      <c r="G175" s="153">
        <f>E175/D175*100</f>
        <v>168.77732082880917</v>
      </c>
      <c r="H175" s="20"/>
      <c r="I175" s="19"/>
      <c r="J175" s="20"/>
      <c r="K175" s="20"/>
      <c r="L175" s="21"/>
      <c r="M175" s="20"/>
      <c r="N175" s="21"/>
      <c r="O175" s="21"/>
      <c r="P175" s="21"/>
      <c r="Q175" s="20"/>
      <c r="R175" s="286"/>
    </row>
    <row r="176" spans="1:18" s="2" customFormat="1" ht="20.100000000000001" customHeight="1" x14ac:dyDescent="0.15">
      <c r="A176" s="348"/>
      <c r="B176" s="238"/>
      <c r="C176" s="241" t="s">
        <v>96</v>
      </c>
      <c r="D176" s="17">
        <v>5332470</v>
      </c>
      <c r="E176" s="18">
        <f>SUM(R176:R177)</f>
        <v>9000000</v>
      </c>
      <c r="F176" s="36">
        <f t="shared" si="10"/>
        <v>3667530</v>
      </c>
      <c r="G176" s="155">
        <f>E176/D176*100</f>
        <v>168.77732082880917</v>
      </c>
      <c r="H176" s="20" t="s">
        <v>102</v>
      </c>
      <c r="I176" s="19">
        <v>500000</v>
      </c>
      <c r="J176" s="20" t="s">
        <v>4</v>
      </c>
      <c r="K176" s="20" t="s">
        <v>5</v>
      </c>
      <c r="L176" s="21">
        <v>12</v>
      </c>
      <c r="M176" s="20" t="s">
        <v>9</v>
      </c>
      <c r="N176" s="21"/>
      <c r="O176" s="21"/>
      <c r="P176" s="21"/>
      <c r="Q176" s="22" t="s">
        <v>8</v>
      </c>
      <c r="R176" s="286">
        <f>I176*L176</f>
        <v>6000000</v>
      </c>
    </row>
    <row r="177" spans="1:18" s="2" customFormat="1" ht="20.100000000000001" customHeight="1" thickBot="1" x14ac:dyDescent="0.2">
      <c r="A177" s="290"/>
      <c r="B177" s="267"/>
      <c r="C177" s="279"/>
      <c r="D177" s="280"/>
      <c r="E177" s="261"/>
      <c r="F177" s="262"/>
      <c r="G177" s="281"/>
      <c r="H177" s="263" t="s">
        <v>59</v>
      </c>
      <c r="I177" s="264">
        <v>3000000</v>
      </c>
      <c r="J177" s="263" t="s">
        <v>4</v>
      </c>
      <c r="K177" s="263" t="s">
        <v>5</v>
      </c>
      <c r="L177" s="265">
        <v>1</v>
      </c>
      <c r="M177" s="263" t="s">
        <v>12</v>
      </c>
      <c r="N177" s="265"/>
      <c r="O177" s="265"/>
      <c r="P177" s="265"/>
      <c r="Q177" s="266" t="s">
        <v>8</v>
      </c>
      <c r="R177" s="308">
        <f>I177*L177</f>
        <v>3000000</v>
      </c>
    </row>
    <row r="178" spans="1:18" s="2" customFormat="1" ht="20.100000000000001" customHeight="1" x14ac:dyDescent="0.15">
      <c r="A178" s="349" t="s">
        <v>374</v>
      </c>
      <c r="B178" s="317"/>
      <c r="C178" s="350"/>
      <c r="D178" s="341">
        <f>D179</f>
        <v>211756972</v>
      </c>
      <c r="E178" s="312">
        <f>E179</f>
        <v>215734996</v>
      </c>
      <c r="F178" s="313">
        <f t="shared" ref="F178:F189" si="11">E178-D178</f>
        <v>3978024</v>
      </c>
      <c r="G178" s="314">
        <f>E178/D178*100</f>
        <v>101.8785799411601</v>
      </c>
      <c r="H178" s="317"/>
      <c r="I178" s="316"/>
      <c r="J178" s="317"/>
      <c r="K178" s="317"/>
      <c r="L178" s="318"/>
      <c r="M178" s="317"/>
      <c r="N178" s="318"/>
      <c r="O178" s="318"/>
      <c r="P178" s="318"/>
      <c r="Q178" s="317"/>
      <c r="R178" s="319"/>
    </row>
    <row r="179" spans="1:18" s="2" customFormat="1" ht="20.100000000000001" customHeight="1" x14ac:dyDescent="0.15">
      <c r="A179" s="347"/>
      <c r="B179" s="399" t="s">
        <v>97</v>
      </c>
      <c r="C179" s="400"/>
      <c r="D179" s="17">
        <f>D180+D181</f>
        <v>211756972</v>
      </c>
      <c r="E179" s="18">
        <f>E180+E181</f>
        <v>215734996</v>
      </c>
      <c r="F179" s="36">
        <f t="shared" si="11"/>
        <v>3978024</v>
      </c>
      <c r="G179" s="153">
        <f>E179/D179*100</f>
        <v>101.8785799411601</v>
      </c>
      <c r="H179" s="20"/>
      <c r="I179" s="19"/>
      <c r="J179" s="20"/>
      <c r="K179" s="20"/>
      <c r="L179" s="21"/>
      <c r="M179" s="20"/>
      <c r="N179" s="21"/>
      <c r="O179" s="21"/>
      <c r="P179" s="21"/>
      <c r="Q179" s="20"/>
      <c r="R179" s="286"/>
    </row>
    <row r="180" spans="1:18" s="2" customFormat="1" ht="20.100000000000001" customHeight="1" x14ac:dyDescent="0.15">
      <c r="A180" s="348"/>
      <c r="B180" s="240"/>
      <c r="C180" s="241" t="s">
        <v>98</v>
      </c>
      <c r="D180" s="17">
        <v>211746972</v>
      </c>
      <c r="E180" s="18">
        <f>R180</f>
        <v>215724996</v>
      </c>
      <c r="F180" s="36">
        <f t="shared" si="11"/>
        <v>3978024</v>
      </c>
      <c r="G180" s="153">
        <f>E180/D180*100</f>
        <v>101.8786686593091</v>
      </c>
      <c r="H180" s="173" t="s">
        <v>252</v>
      </c>
      <c r="I180" s="19"/>
      <c r="J180" s="20"/>
      <c r="K180" s="82"/>
      <c r="L180" s="83"/>
      <c r="M180" s="20"/>
      <c r="N180" s="21"/>
      <c r="O180" s="21"/>
      <c r="P180" s="21"/>
      <c r="Q180" s="22" t="s">
        <v>8</v>
      </c>
      <c r="R180" s="286">
        <v>215724996</v>
      </c>
    </row>
    <row r="181" spans="1:18" s="2" customFormat="1" ht="20.100000000000001" customHeight="1" x14ac:dyDescent="0.15">
      <c r="A181" s="351"/>
      <c r="B181" s="235"/>
      <c r="C181" s="233" t="s">
        <v>99</v>
      </c>
      <c r="D181" s="8">
        <v>10000</v>
      </c>
      <c r="E181" s="9">
        <v>10000</v>
      </c>
      <c r="F181" s="34">
        <f t="shared" si="11"/>
        <v>0</v>
      </c>
      <c r="G181" s="156">
        <v>0</v>
      </c>
      <c r="H181" s="12" t="s">
        <v>100</v>
      </c>
      <c r="I181" s="11">
        <v>10000</v>
      </c>
      <c r="J181" s="12" t="s">
        <v>4</v>
      </c>
      <c r="K181" s="12" t="s">
        <v>5</v>
      </c>
      <c r="L181" s="192">
        <v>1</v>
      </c>
      <c r="M181" s="12" t="s">
        <v>12</v>
      </c>
      <c r="N181" s="13"/>
      <c r="O181" s="13"/>
      <c r="P181" s="13"/>
      <c r="Q181" s="42" t="s">
        <v>8</v>
      </c>
      <c r="R181" s="283">
        <f>I181*L181</f>
        <v>10000</v>
      </c>
    </row>
    <row r="182" spans="1:18" s="2" customFormat="1" ht="20.100000000000001" customHeight="1" x14ac:dyDescent="0.15">
      <c r="A182" s="345" t="s">
        <v>273</v>
      </c>
      <c r="B182" s="12"/>
      <c r="C182" s="236"/>
      <c r="D182" s="8">
        <f>D183</f>
        <v>0</v>
      </c>
      <c r="E182" s="9">
        <f>E183</f>
        <v>0</v>
      </c>
      <c r="F182" s="76">
        <f t="shared" si="11"/>
        <v>0</v>
      </c>
      <c r="G182" s="157">
        <v>0</v>
      </c>
      <c r="H182" s="12"/>
      <c r="I182" s="11"/>
      <c r="J182" s="12"/>
      <c r="K182" s="12"/>
      <c r="L182" s="13"/>
      <c r="M182" s="12"/>
      <c r="N182" s="13"/>
      <c r="O182" s="13"/>
      <c r="P182" s="13"/>
      <c r="Q182" s="12"/>
      <c r="R182" s="283"/>
    </row>
    <row r="183" spans="1:18" s="2" customFormat="1" ht="20.100000000000001" customHeight="1" x14ac:dyDescent="0.15">
      <c r="A183" s="347"/>
      <c r="B183" s="399" t="s">
        <v>271</v>
      </c>
      <c r="C183" s="400"/>
      <c r="D183" s="17">
        <f>D184</f>
        <v>0</v>
      </c>
      <c r="E183" s="18">
        <f>E184</f>
        <v>0</v>
      </c>
      <c r="F183" s="76">
        <f t="shared" si="11"/>
        <v>0</v>
      </c>
      <c r="G183" s="158">
        <v>0</v>
      </c>
      <c r="H183" s="20"/>
      <c r="I183" s="19"/>
      <c r="J183" s="20"/>
      <c r="K183" s="20"/>
      <c r="L183" s="21"/>
      <c r="M183" s="20"/>
      <c r="N183" s="21"/>
      <c r="O183" s="21"/>
      <c r="P183" s="21"/>
      <c r="Q183" s="20"/>
      <c r="R183" s="286"/>
    </row>
    <row r="184" spans="1:18" s="2" customFormat="1" ht="20.100000000000001" customHeight="1" x14ac:dyDescent="0.15">
      <c r="A184" s="352"/>
      <c r="B184" s="240"/>
      <c r="C184" s="233" t="s">
        <v>101</v>
      </c>
      <c r="D184" s="8">
        <v>0</v>
      </c>
      <c r="E184" s="9">
        <f>R184</f>
        <v>0</v>
      </c>
      <c r="F184" s="76">
        <f t="shared" si="11"/>
        <v>0</v>
      </c>
      <c r="G184" s="157">
        <v>0</v>
      </c>
      <c r="H184" s="12"/>
      <c r="I184" s="11"/>
      <c r="J184" s="12"/>
      <c r="K184" s="12"/>
      <c r="L184" s="242"/>
      <c r="M184" s="12"/>
      <c r="N184" s="13"/>
      <c r="O184" s="13"/>
      <c r="P184" s="13"/>
      <c r="Q184" s="42"/>
      <c r="R184" s="283"/>
    </row>
    <row r="185" spans="1:18" s="2" customFormat="1" ht="20.100000000000001" customHeight="1" x14ac:dyDescent="0.15">
      <c r="A185" s="353"/>
      <c r="B185" s="235"/>
      <c r="C185" s="234" t="s">
        <v>272</v>
      </c>
      <c r="D185" s="8">
        <v>0</v>
      </c>
      <c r="E185" s="9">
        <f>R185</f>
        <v>0</v>
      </c>
      <c r="F185" s="76">
        <f t="shared" si="11"/>
        <v>0</v>
      </c>
      <c r="G185" s="157">
        <v>0</v>
      </c>
      <c r="H185" s="12"/>
      <c r="I185" s="11"/>
      <c r="J185" s="12"/>
      <c r="K185" s="12"/>
      <c r="L185" s="242"/>
      <c r="M185" s="12"/>
      <c r="N185" s="13"/>
      <c r="O185" s="13"/>
      <c r="P185" s="13"/>
      <c r="Q185" s="42"/>
      <c r="R185" s="283"/>
    </row>
    <row r="186" spans="1:18" s="2" customFormat="1" ht="20.100000000000001" customHeight="1" x14ac:dyDescent="0.15">
      <c r="A186" s="397" t="s">
        <v>274</v>
      </c>
      <c r="B186" s="366"/>
      <c r="C186" s="367"/>
      <c r="D186" s="7">
        <f>D187</f>
        <v>0</v>
      </c>
      <c r="E186" s="71">
        <f>E187</f>
        <v>0</v>
      </c>
      <c r="F186" s="77">
        <f t="shared" si="11"/>
        <v>0</v>
      </c>
      <c r="G186" s="168">
        <v>0</v>
      </c>
      <c r="H186" s="72"/>
      <c r="I186" s="73"/>
      <c r="J186" s="72"/>
      <c r="K186" s="72"/>
      <c r="L186" s="143"/>
      <c r="M186" s="72"/>
      <c r="N186" s="143"/>
      <c r="O186" s="143"/>
      <c r="P186" s="143"/>
      <c r="Q186" s="72"/>
      <c r="R186" s="307"/>
    </row>
    <row r="187" spans="1:18" s="2" customFormat="1" ht="20.100000000000001" customHeight="1" x14ac:dyDescent="0.15">
      <c r="A187" s="347"/>
      <c r="B187" s="240" t="s">
        <v>275</v>
      </c>
      <c r="C187" s="241"/>
      <c r="D187" s="17">
        <f>D189</f>
        <v>0</v>
      </c>
      <c r="E187" s="18">
        <f>E189</f>
        <v>0</v>
      </c>
      <c r="F187" s="76">
        <f t="shared" si="11"/>
        <v>0</v>
      </c>
      <c r="G187" s="157">
        <v>0</v>
      </c>
      <c r="H187" s="20"/>
      <c r="I187" s="19"/>
      <c r="J187" s="20"/>
      <c r="K187" s="20"/>
      <c r="L187" s="21"/>
      <c r="M187" s="20"/>
      <c r="N187" s="21"/>
      <c r="O187" s="21"/>
      <c r="P187" s="21"/>
      <c r="Q187" s="20"/>
      <c r="R187" s="286"/>
    </row>
    <row r="188" spans="1:18" s="2" customFormat="1" ht="20.100000000000001" customHeight="1" x14ac:dyDescent="0.15">
      <c r="A188" s="348"/>
      <c r="B188" s="240"/>
      <c r="C188" s="241" t="s">
        <v>276</v>
      </c>
      <c r="D188" s="17">
        <v>0</v>
      </c>
      <c r="E188" s="18">
        <f>R188</f>
        <v>0</v>
      </c>
      <c r="F188" s="69">
        <f t="shared" si="11"/>
        <v>0</v>
      </c>
      <c r="G188" s="158">
        <v>0</v>
      </c>
      <c r="H188" s="20"/>
      <c r="I188" s="19"/>
      <c r="J188" s="20"/>
      <c r="K188" s="20"/>
      <c r="L188" s="21"/>
      <c r="M188" s="20"/>
      <c r="N188" s="21"/>
      <c r="O188" s="21"/>
      <c r="P188" s="21"/>
      <c r="Q188" s="22"/>
      <c r="R188" s="286"/>
    </row>
    <row r="189" spans="1:18" s="2" customFormat="1" ht="20.100000000000001" customHeight="1" thickBot="1" x14ac:dyDescent="0.2">
      <c r="A189" s="354"/>
      <c r="B189" s="249"/>
      <c r="C189" s="249" t="s">
        <v>277</v>
      </c>
      <c r="D189" s="280">
        <v>0</v>
      </c>
      <c r="E189" s="261">
        <f>R189</f>
        <v>0</v>
      </c>
      <c r="F189" s="262">
        <f t="shared" si="11"/>
        <v>0</v>
      </c>
      <c r="G189" s="281">
        <v>0</v>
      </c>
      <c r="H189" s="263"/>
      <c r="I189" s="264"/>
      <c r="J189" s="263"/>
      <c r="K189" s="263"/>
      <c r="L189" s="265"/>
      <c r="M189" s="263"/>
      <c r="N189" s="265"/>
      <c r="O189" s="265"/>
      <c r="P189" s="265"/>
      <c r="Q189" s="266"/>
      <c r="R189" s="308"/>
    </row>
    <row r="327" spans="6:6" x14ac:dyDescent="0.15">
      <c r="F327" s="355" t="s">
        <v>373</v>
      </c>
    </row>
  </sheetData>
  <mergeCells count="29">
    <mergeCell ref="L39:M39"/>
    <mergeCell ref="L40:M40"/>
    <mergeCell ref="L41:M41"/>
    <mergeCell ref="L42:M42"/>
    <mergeCell ref="L43:M43"/>
    <mergeCell ref="A5:C5"/>
    <mergeCell ref="A6:C6"/>
    <mergeCell ref="A1:R1"/>
    <mergeCell ref="A3:A4"/>
    <mergeCell ref="B3:B4"/>
    <mergeCell ref="C3:C4"/>
    <mergeCell ref="D3:D4"/>
    <mergeCell ref="E3:E4"/>
    <mergeCell ref="F3:G3"/>
    <mergeCell ref="H3:R4"/>
    <mergeCell ref="L47:M47"/>
    <mergeCell ref="B50:C50"/>
    <mergeCell ref="L48:M48"/>
    <mergeCell ref="L49:M49"/>
    <mergeCell ref="L45:M45"/>
    <mergeCell ref="L46:M46"/>
    <mergeCell ref="A123:C123"/>
    <mergeCell ref="B124:C124"/>
    <mergeCell ref="A186:C186"/>
    <mergeCell ref="A136:B136"/>
    <mergeCell ref="B137:C137"/>
    <mergeCell ref="A174:B174"/>
    <mergeCell ref="B179:C179"/>
    <mergeCell ref="B183:C183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5" firstPageNumber="198" orientation="landscape" useFirstPageNumber="1" r:id="rId1"/>
  <headerFooter alignWithMargins="0">
    <oddFooter>&amp;C&amp;P&amp;R무량수전(2019. 11. 25)</oddFooter>
  </headerFooter>
  <rowBreaks count="7" manualBreakCount="7">
    <brk id="27" max="17" man="1"/>
    <brk id="53" max="16383" man="1"/>
    <brk id="77" max="16383" man="1"/>
    <brk id="103" max="17" man="1"/>
    <brk id="128" max="17" man="1"/>
    <brk id="153" max="16383" man="1"/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6</vt:i4>
      </vt:variant>
    </vt:vector>
  </HeadingPairs>
  <TitlesOfParts>
    <vt:vector size="11" baseType="lpstr">
      <vt:lpstr>예산표지</vt:lpstr>
      <vt:lpstr>예산총칙</vt:lpstr>
      <vt:lpstr>예산총괄 </vt:lpstr>
      <vt:lpstr>예산내역(세입)</vt:lpstr>
      <vt:lpstr>예산내역(세출)</vt:lpstr>
      <vt:lpstr>'예산내역(세출)'!Print_Area</vt:lpstr>
      <vt:lpstr>'예산총괄 '!Print_Area</vt:lpstr>
      <vt:lpstr>예산총칙!Print_Area</vt:lpstr>
      <vt:lpstr>예산표지!Print_Area</vt:lpstr>
      <vt:lpstr>'예산내역(세입)'!Print_Titles</vt:lpstr>
      <vt:lpstr>'예산내역(세출)'!Print_Titles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이영미</cp:lastModifiedBy>
  <cp:lastPrinted>2019-12-10T07:53:35Z</cp:lastPrinted>
  <dcterms:created xsi:type="dcterms:W3CDTF">2016-11-29T02:00:33Z</dcterms:created>
  <dcterms:modified xsi:type="dcterms:W3CDTF">2020-11-10T00:11:42Z</dcterms:modified>
</cp:coreProperties>
</file>