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2011643A-42FD-40D0-888E-40795514CA32}" xr6:coauthVersionLast="45" xr6:coauthVersionMax="45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표지" sheetId="12" state="hidden" r:id="rId1"/>
    <sheet name="총칙" sheetId="14" state="hidden" r:id="rId2"/>
    <sheet name="총괄" sheetId="13" r:id="rId3"/>
    <sheet name="세입" sheetId="8" state="hidden" r:id="rId4"/>
    <sheet name="세출" sheetId="9" state="hidden" r:id="rId5"/>
  </sheets>
  <definedNames>
    <definedName name="_xlnm.Print_Area" localSheetId="3">세입!$B$2:$Q$32</definedName>
    <definedName name="_xlnm.Print_Area" localSheetId="4">세출!$B$4:$Q$137</definedName>
    <definedName name="_xlnm.Print_Titles" localSheetId="4">세출!$5:$6</definedName>
  </definedNames>
  <calcPr calcId="181029"/>
</workbook>
</file>

<file path=xl/calcChain.xml><?xml version="1.0" encoding="utf-8"?>
<calcChain xmlns="http://schemas.openxmlformats.org/spreadsheetml/2006/main">
  <c r="D6" i="13" l="1"/>
  <c r="Q87" i="9" l="1"/>
  <c r="Q54" i="9"/>
  <c r="Q61" i="9"/>
  <c r="Q60" i="9"/>
  <c r="Q59" i="9"/>
  <c r="Q58" i="9"/>
  <c r="Q57" i="9"/>
  <c r="Q56" i="9"/>
  <c r="Q55" i="9" s="1"/>
  <c r="Q52" i="9"/>
  <c r="Q51" i="9"/>
  <c r="Q50" i="9" s="1"/>
  <c r="Q26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77" i="9"/>
  <c r="Q10" i="9" l="1"/>
  <c r="Q22" i="8" l="1"/>
  <c r="Q27" i="8"/>
  <c r="E8" i="8" l="1"/>
  <c r="E12" i="8"/>
  <c r="E13" i="8"/>
  <c r="E24" i="8"/>
  <c r="C17" i="13" l="1"/>
  <c r="C6" i="13"/>
  <c r="E83" i="9"/>
  <c r="Q134" i="9" l="1"/>
  <c r="Q35" i="9" l="1"/>
  <c r="Q34" i="9"/>
  <c r="Q33" i="9"/>
  <c r="Q32" i="9"/>
  <c r="Q31" i="9"/>
  <c r="Q30" i="9"/>
  <c r="Q29" i="9"/>
  <c r="Q28" i="9"/>
  <c r="I44" i="9" l="1"/>
  <c r="Q27" i="9"/>
  <c r="Q25" i="8"/>
  <c r="Q24" i="8" s="1"/>
  <c r="Q26" i="8"/>
  <c r="E29" i="8"/>
  <c r="F17" i="8"/>
  <c r="E17" i="8"/>
  <c r="Q17" i="8"/>
  <c r="E7" i="8"/>
  <c r="E23" i="8"/>
  <c r="I41" i="9" l="1"/>
  <c r="Q25" i="9"/>
  <c r="I39" i="9" s="1"/>
  <c r="Q23" i="8"/>
  <c r="F23" i="8" s="1"/>
  <c r="D17" i="13" l="1"/>
  <c r="E21" i="13"/>
  <c r="E8" i="13"/>
  <c r="E7" i="13"/>
  <c r="Q19" i="8" l="1"/>
  <c r="Q18" i="8"/>
  <c r="Q16" i="8"/>
  <c r="E50" i="9"/>
  <c r="Q133" i="9" l="1"/>
  <c r="Q132" i="9" s="1"/>
  <c r="Q89" i="9"/>
  <c r="Q88" i="9"/>
  <c r="Q49" i="9"/>
  <c r="Q48" i="9"/>
  <c r="E117" i="9"/>
  <c r="E79" i="9"/>
  <c r="E135" i="9"/>
  <c r="E133" i="9"/>
  <c r="E132" i="9" s="1"/>
  <c r="E118" i="9"/>
  <c r="E90" i="9"/>
  <c r="E53" i="9"/>
  <c r="E9" i="9"/>
  <c r="I45" i="9" l="1"/>
  <c r="E8" i="9"/>
  <c r="E82" i="9"/>
  <c r="Q32" i="8"/>
  <c r="Q31" i="8"/>
  <c r="Q30" i="8"/>
  <c r="Q15" i="8"/>
  <c r="Q14" i="8"/>
  <c r="Q11" i="8"/>
  <c r="Q10" i="8"/>
  <c r="Q9" i="8"/>
  <c r="Q8" i="8" s="1"/>
  <c r="Q13" i="8" l="1"/>
  <c r="Q29" i="8"/>
  <c r="Q7" i="8"/>
  <c r="F7" i="8" s="1"/>
  <c r="I42" i="9"/>
  <c r="Q28" i="8"/>
  <c r="Q21" i="8"/>
  <c r="Q20" i="8"/>
  <c r="F20" i="8" s="1"/>
  <c r="E7" i="9"/>
  <c r="F26" i="8"/>
  <c r="Q12" i="8"/>
  <c r="F27" i="8"/>
  <c r="G27" i="8" s="1"/>
  <c r="G23" i="8"/>
  <c r="F25" i="8"/>
  <c r="Q81" i="9"/>
  <c r="F81" i="9" s="1"/>
  <c r="G25" i="8" l="1"/>
  <c r="F24" i="8"/>
  <c r="G24" i="8" s="1"/>
  <c r="Q6" i="8"/>
  <c r="Q80" i="9"/>
  <c r="Q79" i="9" s="1"/>
  <c r="G81" i="9"/>
  <c r="F80" i="9"/>
  <c r="G80" i="9" s="1"/>
  <c r="G26" i="8"/>
  <c r="F79" i="9" l="1"/>
  <c r="G79" i="9" s="1"/>
  <c r="F31" i="8" l="1"/>
  <c r="G31" i="8" s="1"/>
  <c r="E20" i="8"/>
  <c r="E17" i="13" l="1"/>
  <c r="G19" i="8"/>
  <c r="G18" i="8"/>
  <c r="F134" i="9"/>
  <c r="G17" i="8" l="1"/>
  <c r="E25" i="13"/>
  <c r="E24" i="13"/>
  <c r="E23" i="13"/>
  <c r="E22" i="13"/>
  <c r="E20" i="13"/>
  <c r="E19" i="13"/>
  <c r="E18" i="13"/>
  <c r="E12" i="13"/>
  <c r="E11" i="13"/>
  <c r="E10" i="13"/>
  <c r="E9" i="13"/>
  <c r="E6" i="13" l="1"/>
  <c r="E28" i="8" l="1"/>
  <c r="E6" i="8" s="1"/>
  <c r="Q137" i="9" l="1"/>
  <c r="Q42" i="9" l="1"/>
  <c r="I43" i="9" s="1"/>
  <c r="Q44" i="9"/>
  <c r="Q45" i="9"/>
  <c r="Q72" i="9"/>
  <c r="Q78" i="9"/>
  <c r="Q75" i="9"/>
  <c r="Q76" i="9"/>
  <c r="Q73" i="9"/>
  <c r="Q70" i="9"/>
  <c r="Q69" i="9"/>
  <c r="Q68" i="9"/>
  <c r="Q67" i="9"/>
  <c r="Q66" i="9"/>
  <c r="Q74" i="9" l="1"/>
  <c r="Q65" i="9"/>
  <c r="Q71" i="9"/>
  <c r="Q41" i="9"/>
  <c r="Q39" i="9"/>
  <c r="Q38" i="9" s="1"/>
  <c r="F38" i="9" l="1"/>
  <c r="F10" i="8" l="1"/>
  <c r="G10" i="8" s="1"/>
  <c r="Q131" i="9" l="1"/>
  <c r="Q126" i="9"/>
  <c r="Q125" i="9"/>
  <c r="Q124" i="9"/>
  <c r="Q47" i="9" l="1"/>
  <c r="Q46" i="9" s="1"/>
  <c r="F132" i="9" l="1"/>
  <c r="G132" i="9" s="1"/>
  <c r="F133" i="9"/>
  <c r="G133" i="9" s="1"/>
  <c r="G134" i="9"/>
  <c r="Q110" i="9" l="1"/>
  <c r="Q113" i="9"/>
  <c r="Q112" i="9"/>
  <c r="Q111" i="9"/>
  <c r="Q108" i="9"/>
  <c r="Q107" i="9"/>
  <c r="Q106" i="9"/>
  <c r="Q105" i="9"/>
  <c r="Q104" i="9"/>
  <c r="Q97" i="9"/>
  <c r="Q96" i="9"/>
  <c r="Q94" i="9"/>
  <c r="Q93" i="9"/>
  <c r="Q92" i="9"/>
  <c r="Q86" i="9"/>
  <c r="Q85" i="9"/>
  <c r="Q84" i="9" l="1"/>
  <c r="Q95" i="9"/>
  <c r="Q83" i="9"/>
  <c r="Q109" i="9"/>
  <c r="Q103" i="9"/>
  <c r="Q91" i="9"/>
  <c r="Q136" i="9" l="1"/>
  <c r="Q135" i="9" s="1"/>
  <c r="G20" i="8"/>
  <c r="F22" i="8"/>
  <c r="F21" i="8" s="1"/>
  <c r="G22" i="8" l="1"/>
  <c r="G21" i="8" s="1"/>
  <c r="F137" i="9"/>
  <c r="F136" i="9" l="1"/>
  <c r="G137" i="9"/>
  <c r="F135" i="9" l="1"/>
  <c r="G136" i="9"/>
  <c r="G135" i="9" l="1"/>
  <c r="F10" i="9" l="1"/>
  <c r="G7" i="8" l="1"/>
  <c r="G10" i="9"/>
  <c r="F12" i="8"/>
  <c r="G12" i="8" s="1"/>
  <c r="Q130" i="9"/>
  <c r="Q129" i="9"/>
  <c r="Q128" i="9" l="1"/>
  <c r="F84" i="9"/>
  <c r="F32" i="8" l="1"/>
  <c r="Q43" i="9"/>
  <c r="G84" i="9"/>
  <c r="F30" i="8"/>
  <c r="F29" i="8" l="1"/>
  <c r="Q40" i="9"/>
  <c r="G30" i="8"/>
  <c r="G29" i="8"/>
  <c r="G32" i="8"/>
  <c r="Q37" i="9" l="1"/>
  <c r="Q36" i="9" l="1"/>
  <c r="Q9" i="9" s="1"/>
  <c r="F36" i="9" l="1"/>
  <c r="G36" i="9" s="1"/>
  <c r="F89" i="9" l="1"/>
  <c r="F88" i="9"/>
  <c r="G88" i="9" l="1"/>
  <c r="F87" i="9"/>
  <c r="F83" i="9" s="1"/>
  <c r="G89" i="9"/>
  <c r="F95" i="9"/>
  <c r="F74" i="9"/>
  <c r="G87" i="9" l="1"/>
  <c r="G95" i="9"/>
  <c r="G74" i="9"/>
  <c r="G83" i="9" l="1"/>
  <c r="Q120" i="9"/>
  <c r="Q119" i="9" s="1"/>
  <c r="Q116" i="9"/>
  <c r="Q115" i="9"/>
  <c r="Q102" i="9"/>
  <c r="Q101" i="9" s="1"/>
  <c r="Q100" i="9"/>
  <c r="Q99" i="9"/>
  <c r="Q64" i="9"/>
  <c r="Q63" i="9"/>
  <c r="F11" i="8"/>
  <c r="Q62" i="9" l="1"/>
  <c r="Q114" i="9"/>
  <c r="Q98" i="9"/>
  <c r="Q53" i="9"/>
  <c r="Q8" i="9" s="1"/>
  <c r="G11" i="8"/>
  <c r="F103" i="9"/>
  <c r="F91" i="9"/>
  <c r="F9" i="8"/>
  <c r="F8" i="8" s="1"/>
  <c r="F46" i="9"/>
  <c r="F109" i="9"/>
  <c r="G8" i="8" l="1"/>
  <c r="Q90" i="9"/>
  <c r="Q82" i="9" s="1"/>
  <c r="G91" i="9"/>
  <c r="G9" i="8"/>
  <c r="G103" i="9"/>
  <c r="G109" i="9"/>
  <c r="G46" i="9"/>
  <c r="F114" i="9"/>
  <c r="F51" i="9"/>
  <c r="F52" i="9"/>
  <c r="F54" i="9"/>
  <c r="F55" i="9"/>
  <c r="F62" i="9"/>
  <c r="F65" i="9"/>
  <c r="F71" i="9"/>
  <c r="F98" i="9"/>
  <c r="G98" i="9" s="1"/>
  <c r="F101" i="9"/>
  <c r="Q123" i="9"/>
  <c r="Q127" i="9"/>
  <c r="F53" i="9" l="1"/>
  <c r="G53" i="9" s="1"/>
  <c r="Q122" i="9"/>
  <c r="Q121" i="9" s="1"/>
  <c r="Q118" i="9" s="1"/>
  <c r="F50" i="9"/>
  <c r="G50" i="9" s="1"/>
  <c r="F90" i="9"/>
  <c r="G71" i="9"/>
  <c r="G52" i="9"/>
  <c r="G54" i="9"/>
  <c r="G51" i="9"/>
  <c r="G65" i="9"/>
  <c r="G101" i="9"/>
  <c r="G114" i="9"/>
  <c r="F14" i="8"/>
  <c r="G62" i="9"/>
  <c r="G55" i="9"/>
  <c r="F15" i="8"/>
  <c r="G15" i="8" s="1"/>
  <c r="F119" i="9"/>
  <c r="F13" i="8" l="1"/>
  <c r="G13" i="8" s="1"/>
  <c r="G14" i="8"/>
  <c r="Q117" i="9"/>
  <c r="Q7" i="9" s="1"/>
  <c r="F82" i="9"/>
  <c r="G119" i="9"/>
  <c r="G90" i="9"/>
  <c r="G82" i="9" l="1"/>
  <c r="F121" i="9"/>
  <c r="F25" i="9"/>
  <c r="F118" i="9" l="1"/>
  <c r="F117" i="9"/>
  <c r="G25" i="9"/>
  <c r="G121" i="9"/>
  <c r="G117" i="9" l="1"/>
  <c r="G118" i="9"/>
  <c r="G38" i="9" l="1"/>
  <c r="F40" i="9" l="1"/>
  <c r="F9" i="9" l="1"/>
  <c r="F8" i="9" s="1"/>
  <c r="G40" i="9"/>
  <c r="F7" i="9" l="1"/>
  <c r="G7" i="9" s="1"/>
  <c r="G9" i="9"/>
  <c r="G8" i="9" l="1"/>
  <c r="F28" i="8" l="1"/>
  <c r="F6" i="8" s="1"/>
  <c r="G28" i="8" l="1"/>
  <c r="G6" i="8"/>
  <c r="F2" i="9" l="1"/>
  <c r="E2" i="9" s="1"/>
  <c r="G2" i="9" l="1"/>
</calcChain>
</file>

<file path=xl/sharedStrings.xml><?xml version="1.0" encoding="utf-8"?>
<sst xmlns="http://schemas.openxmlformats.org/spreadsheetml/2006/main" count="839" uniqueCount="225">
  <si>
    <t>보조금수입</t>
    <phoneticPr fontId="2" type="noConversion"/>
  </si>
  <si>
    <t xml:space="preserve"> 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</si>
  <si>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</si>
  <si>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</si>
  <si>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</si>
  <si>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증감(B-A)</t>
    <phoneticPr fontId="2" type="noConversion"/>
  </si>
  <si>
    <t>금 액</t>
    <phoneticPr fontId="2" type="noConversion"/>
  </si>
  <si>
    <t>%</t>
    <phoneticPr fontId="2" type="noConversion"/>
  </si>
  <si>
    <t>총  계</t>
    <phoneticPr fontId="2" type="noConversion"/>
  </si>
  <si>
    <t>사업수입</t>
    <phoneticPr fontId="2" type="noConversion"/>
  </si>
  <si>
    <t>후원금수입</t>
    <phoneticPr fontId="2" type="noConversion"/>
  </si>
  <si>
    <t>전입금</t>
    <phoneticPr fontId="2" type="noConversion"/>
  </si>
  <si>
    <t>잡수입</t>
    <phoneticPr fontId="2" type="noConversion"/>
  </si>
  <si>
    <t>인건비</t>
    <phoneticPr fontId="2" type="noConversion"/>
  </si>
  <si>
    <t>원</t>
    <phoneticPr fontId="2" type="noConversion"/>
  </si>
  <si>
    <t>x</t>
    <phoneticPr fontId="2" type="noConversion"/>
  </si>
  <si>
    <t>월</t>
    <phoneticPr fontId="2" type="noConversion"/>
  </si>
  <si>
    <t>명</t>
    <phoneticPr fontId="2" type="noConversion"/>
  </si>
  <si>
    <t>분기</t>
    <phoneticPr fontId="2" type="noConversion"/>
  </si>
  <si>
    <t>회</t>
    <phoneticPr fontId="2" type="noConversion"/>
  </si>
  <si>
    <t>제수당</t>
    <phoneticPr fontId="2" type="noConversion"/>
  </si>
  <si>
    <t>기타후생경비</t>
    <phoneticPr fontId="2" type="noConversion"/>
  </si>
  <si>
    <t>업무추진비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</si>
  <si>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</si>
  <si>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</si>
  <si>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</si>
  <si>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수용비및수수료</t>
    <phoneticPr fontId="2" type="noConversion"/>
  </si>
  <si>
    <t>차량비</t>
    <phoneticPr fontId="2" type="noConversion"/>
  </si>
  <si>
    <t>홍보출판사업비</t>
    <phoneticPr fontId="2" type="noConversion"/>
  </si>
  <si>
    <t>예비비</t>
    <phoneticPr fontId="2" type="noConversion"/>
  </si>
  <si>
    <t>대</t>
    <phoneticPr fontId="2" type="noConversion"/>
  </si>
  <si>
    <t>제세공과금</t>
    <phoneticPr fontId="2" type="noConversion"/>
  </si>
  <si>
    <t>일</t>
    <phoneticPr fontId="2" type="noConversion"/>
  </si>
  <si>
    <t>사업비</t>
    <phoneticPr fontId="2" type="noConversion"/>
  </si>
  <si>
    <t>사례관리사업비</t>
    <phoneticPr fontId="2" type="noConversion"/>
  </si>
  <si>
    <t>신체활동지원사업비</t>
    <phoneticPr fontId="2" type="noConversion"/>
  </si>
  <si>
    <t>기능회복훈련사업비</t>
    <phoneticPr fontId="2" type="noConversion"/>
  </si>
  <si>
    <t>간호 및 처치사업비</t>
    <phoneticPr fontId="2" type="noConversion"/>
  </si>
  <si>
    <t>정서지원사업비</t>
    <phoneticPr fontId="2" type="noConversion"/>
  </si>
  <si>
    <t>가족지원사업비</t>
    <phoneticPr fontId="2" type="noConversion"/>
  </si>
  <si>
    <t>일반사업비</t>
    <phoneticPr fontId="2" type="noConversion"/>
  </si>
  <si>
    <t>기타사업비</t>
    <phoneticPr fontId="2" type="noConversion"/>
  </si>
  <si>
    <t>입소비용수입</t>
    <phoneticPr fontId="2" type="noConversion"/>
  </si>
  <si>
    <t>사무비</t>
    <phoneticPr fontId="2" type="noConversion"/>
  </si>
  <si>
    <t>사회보험부담금</t>
    <phoneticPr fontId="2" type="noConversion"/>
  </si>
  <si>
    <t>공공요금</t>
    <phoneticPr fontId="2" type="noConversion"/>
  </si>
  <si>
    <t>퇴직금 및 퇴직적립금</t>
    <phoneticPr fontId="2" type="noConversion"/>
  </si>
  <si>
    <t>생계비</t>
    <phoneticPr fontId="2" type="noConversion"/>
  </si>
  <si>
    <t>수용기관경비</t>
    <phoneticPr fontId="2" type="noConversion"/>
  </si>
  <si>
    <t>특별급식비</t>
    <phoneticPr fontId="2" type="noConversion"/>
  </si>
  <si>
    <t>연료비</t>
    <phoneticPr fontId="2" type="noConversion"/>
  </si>
  <si>
    <t>기타운영비</t>
    <phoneticPr fontId="2" type="noConversion"/>
  </si>
  <si>
    <t>사회보험부담비용</t>
    <phoneticPr fontId="2" type="noConversion"/>
  </si>
  <si>
    <t>여비</t>
    <phoneticPr fontId="2" type="noConversion"/>
  </si>
  <si>
    <t>수용비 및 수수료</t>
    <phoneticPr fontId="2" type="noConversion"/>
  </si>
  <si>
    <t>홍보출판비</t>
    <phoneticPr fontId="2" type="noConversion"/>
  </si>
  <si>
    <t>복지사업비</t>
    <phoneticPr fontId="2" type="noConversion"/>
  </si>
  <si>
    <t>`</t>
    <phoneticPr fontId="2" type="noConversion"/>
  </si>
  <si>
    <t>일용잡금</t>
    <phoneticPr fontId="2" type="noConversion"/>
  </si>
  <si>
    <t>이월금</t>
    <phoneticPr fontId="2" type="noConversion"/>
  </si>
  <si>
    <t>◎ 식대비</t>
    <phoneticPr fontId="2" type="noConversion"/>
  </si>
  <si>
    <t>◎ 실비수입</t>
    <phoneticPr fontId="2" type="noConversion"/>
  </si>
  <si>
    <t>◎ 시비</t>
    <phoneticPr fontId="2" type="noConversion"/>
  </si>
  <si>
    <t>◎ 구비</t>
    <phoneticPr fontId="2" type="noConversion"/>
  </si>
  <si>
    <t>◎ 지정 후원금</t>
    <phoneticPr fontId="2" type="noConversion"/>
  </si>
  <si>
    <t>◎ 비지정 후원금</t>
    <phoneticPr fontId="2" type="noConversion"/>
  </si>
  <si>
    <t>◎ 법인전입금 이월금</t>
    <phoneticPr fontId="2" type="noConversion"/>
  </si>
  <si>
    <t>◎ 사업수입 이월금</t>
    <phoneticPr fontId="2" type="noConversion"/>
  </si>
  <si>
    <t>◎ 예금이자수입</t>
    <phoneticPr fontId="2" type="noConversion"/>
  </si>
  <si>
    <t>경상보조금수입</t>
    <phoneticPr fontId="2" type="noConversion"/>
  </si>
  <si>
    <t>후원금 수입</t>
    <phoneticPr fontId="2" type="noConversion"/>
  </si>
  <si>
    <t>경상보조금 수입</t>
    <phoneticPr fontId="2" type="noConversion"/>
  </si>
  <si>
    <t>◎ 간호조무사</t>
    <phoneticPr fontId="2" type="noConversion"/>
  </si>
  <si>
    <t>◎ 조리원</t>
    <phoneticPr fontId="2" type="noConversion"/>
  </si>
  <si>
    <t xml:space="preserve">◎ 명절상여금 </t>
    <phoneticPr fontId="2" type="noConversion"/>
  </si>
  <si>
    <t>◎ 직원식대비</t>
    <phoneticPr fontId="2" type="noConversion"/>
  </si>
  <si>
    <t xml:space="preserve">  ○ 간호조무사</t>
    <phoneticPr fontId="2" type="noConversion"/>
  </si>
  <si>
    <t xml:space="preserve">  ○ 조리원</t>
    <phoneticPr fontId="2" type="noConversion"/>
  </si>
  <si>
    <t>◎ 일용잡금</t>
    <phoneticPr fontId="2" type="noConversion"/>
  </si>
  <si>
    <t>◎ 퇴직적립금</t>
    <phoneticPr fontId="2" type="noConversion"/>
  </si>
  <si>
    <t>◎ 국민연금</t>
    <phoneticPr fontId="2" type="noConversion"/>
  </si>
  <si>
    <t>◎ 건강보험</t>
    <phoneticPr fontId="2" type="noConversion"/>
  </si>
  <si>
    <t>◎ 장기요양보험</t>
    <phoneticPr fontId="2" type="noConversion"/>
  </si>
  <si>
    <t>◎ 산재보험</t>
    <phoneticPr fontId="2" type="noConversion"/>
  </si>
  <si>
    <t>◎ 고용보험</t>
    <phoneticPr fontId="2" type="noConversion"/>
  </si>
  <si>
    <t>◎ 명절 선물지원</t>
    <phoneticPr fontId="2" type="noConversion"/>
  </si>
  <si>
    <t>◎ 직원 건강검진비 등</t>
    <phoneticPr fontId="2" type="noConversion"/>
  </si>
  <si>
    <t>◎ 기타후생경비</t>
    <phoneticPr fontId="2" type="noConversion"/>
  </si>
  <si>
    <t>◎ 기관운영비</t>
    <phoneticPr fontId="2" type="noConversion"/>
  </si>
  <si>
    <t>◎ 회의비</t>
    <phoneticPr fontId="2" type="noConversion"/>
  </si>
  <si>
    <t>◎ 사무용품 및 집기구입</t>
    <phoneticPr fontId="2" type="noConversion"/>
  </si>
  <si>
    <t>◎ 복사기/복합기임차료</t>
    <phoneticPr fontId="2" type="noConversion"/>
  </si>
  <si>
    <t>◎ 소모품 및 인쇄비</t>
    <phoneticPr fontId="2" type="noConversion"/>
  </si>
  <si>
    <t>◎ 기타 수용비</t>
    <phoneticPr fontId="2" type="noConversion"/>
  </si>
  <si>
    <t>◎ 우편료 및 전화료, 전기</t>
    <phoneticPr fontId="2" type="noConversion"/>
  </si>
  <si>
    <t>◎ 도시가스 사용료 등</t>
    <phoneticPr fontId="2" type="noConversion"/>
  </si>
  <si>
    <t>◎ 신원보증보험</t>
    <phoneticPr fontId="2" type="noConversion"/>
  </si>
  <si>
    <t>◎ 기타 세금 및 협회비</t>
    <phoneticPr fontId="2" type="noConversion"/>
  </si>
  <si>
    <t>◎ 차량보험료</t>
    <phoneticPr fontId="2" type="noConversion"/>
  </si>
  <si>
    <t>◎ 환경개선부담금</t>
    <phoneticPr fontId="2" type="noConversion"/>
  </si>
  <si>
    <t>◎ 직원 상용피복비</t>
    <phoneticPr fontId="2" type="noConversion"/>
  </si>
  <si>
    <t>◎ 월 임차료</t>
    <phoneticPr fontId="2" type="noConversion"/>
  </si>
  <si>
    <t>◎ 가족지원프로그램</t>
    <phoneticPr fontId="2" type="noConversion"/>
  </si>
  <si>
    <t xml:space="preserve">◎ 홍보비 </t>
    <phoneticPr fontId="2" type="noConversion"/>
  </si>
  <si>
    <t>◎ 직원연수(교육) 및 회의</t>
    <phoneticPr fontId="2" type="noConversion"/>
  </si>
  <si>
    <t xml:space="preserve">  ○ 기타 회의 등</t>
    <phoneticPr fontId="2" type="noConversion"/>
  </si>
  <si>
    <t>◎ 기능회복지원</t>
    <phoneticPr fontId="2" type="noConversion"/>
  </si>
  <si>
    <t>◎ 신체활동 지원</t>
    <phoneticPr fontId="2" type="noConversion"/>
  </si>
  <si>
    <t>◎ 자원봉사자 관리</t>
    <phoneticPr fontId="2" type="noConversion"/>
  </si>
  <si>
    <t>◎ 기타사업</t>
    <phoneticPr fontId="2" type="noConversion"/>
  </si>
  <si>
    <t>(단위 : 원)</t>
    <phoneticPr fontId="2" type="noConversion"/>
  </si>
  <si>
    <t xml:space="preserve">  ○ 명절선물 및 포상 등</t>
    <phoneticPr fontId="2" type="noConversion"/>
  </si>
  <si>
    <t xml:space="preserve">  ○ 자원봉사자 간담회</t>
    <phoneticPr fontId="2" type="noConversion"/>
  </si>
  <si>
    <t>◎ 잡수입(직원식대)</t>
    <phoneticPr fontId="2" type="noConversion"/>
  </si>
  <si>
    <t>기본급</t>
    <phoneticPr fontId="2" type="noConversion"/>
  </si>
  <si>
    <t>원</t>
    <phoneticPr fontId="2" type="noConversion"/>
  </si>
  <si>
    <t>x</t>
    <phoneticPr fontId="2" type="noConversion"/>
  </si>
  <si>
    <t>월</t>
    <phoneticPr fontId="2" type="noConversion"/>
  </si>
  <si>
    <t>명</t>
    <phoneticPr fontId="2" type="noConversion"/>
  </si>
  <si>
    <t>분기</t>
    <phoneticPr fontId="2" type="noConversion"/>
  </si>
  <si>
    <t xml:space="preserve"> </t>
    <phoneticPr fontId="2" type="noConversion"/>
  </si>
  <si>
    <t>회</t>
    <phoneticPr fontId="2" type="noConversion"/>
  </si>
  <si>
    <t>◎ 유류대</t>
    <phoneticPr fontId="2" type="noConversion"/>
  </si>
  <si>
    <t>대</t>
    <phoneticPr fontId="2" type="noConversion"/>
  </si>
  <si>
    <t>◎ 차량정비 및 기타 소모품 구입</t>
    <phoneticPr fontId="2" type="noConversion"/>
  </si>
  <si>
    <t xml:space="preserve">◎ 생계비  </t>
    <phoneticPr fontId="2" type="noConversion"/>
  </si>
  <si>
    <t>일</t>
    <phoneticPr fontId="2" type="noConversion"/>
  </si>
  <si>
    <t>◎ 간식비</t>
    <phoneticPr fontId="2" type="noConversion"/>
  </si>
  <si>
    <t>수용사회복지시설경비</t>
    <phoneticPr fontId="2" type="noConversion"/>
  </si>
  <si>
    <t>연료비</t>
    <phoneticPr fontId="2" type="noConversion"/>
  </si>
  <si>
    <t>사례관리사업비</t>
    <phoneticPr fontId="2" type="noConversion"/>
  </si>
  <si>
    <t>◎ 병문안</t>
    <phoneticPr fontId="2" type="noConversion"/>
  </si>
  <si>
    <t>◎ 문상 등 조의금</t>
    <phoneticPr fontId="2" type="noConversion"/>
  </si>
  <si>
    <t>◎ 기타 안부확인 등</t>
    <phoneticPr fontId="2" type="noConversion"/>
  </si>
  <si>
    <t>복지사업비</t>
    <phoneticPr fontId="2" type="noConversion"/>
  </si>
  <si>
    <t>◎ 나들이</t>
    <phoneticPr fontId="2" type="noConversion"/>
  </si>
  <si>
    <t>◎ 프로그램</t>
    <phoneticPr fontId="2" type="noConversion"/>
  </si>
  <si>
    <t>간호 및 처치사업비</t>
    <phoneticPr fontId="2" type="noConversion"/>
  </si>
  <si>
    <t>◎ 혈당스트립</t>
    <phoneticPr fontId="2" type="noConversion"/>
  </si>
  <si>
    <t>◎ 구충제복용</t>
    <phoneticPr fontId="2" type="noConversion"/>
  </si>
  <si>
    <t>◎ 기타 의약품</t>
    <phoneticPr fontId="2" type="noConversion"/>
  </si>
  <si>
    <t>◎ 응급처치비</t>
    <phoneticPr fontId="2" type="noConversion"/>
  </si>
  <si>
    <t>◎ 의료기기</t>
    <phoneticPr fontId="2" type="noConversion"/>
  </si>
  <si>
    <t>정서지원 사업비</t>
    <phoneticPr fontId="2" type="noConversion"/>
  </si>
  <si>
    <t>◎ 절기행사</t>
    <phoneticPr fontId="2" type="noConversion"/>
  </si>
  <si>
    <t>◎ 생신잔치</t>
    <phoneticPr fontId="2" type="noConversion"/>
  </si>
  <si>
    <t>◎ 여가 및 사회활동</t>
    <phoneticPr fontId="2" type="noConversion"/>
  </si>
  <si>
    <t>◎ 기타정서지원</t>
    <phoneticPr fontId="2" type="noConversion"/>
  </si>
  <si>
    <t>예비비</t>
    <phoneticPr fontId="2" type="noConversion"/>
  </si>
  <si>
    <t>◎ 복지시설/영업배상책임보험 등</t>
    <phoneticPr fontId="2" type="noConversion"/>
  </si>
  <si>
    <t>◎ 사회복지사(4호봉)</t>
    <phoneticPr fontId="2" type="noConversion"/>
  </si>
  <si>
    <t xml:space="preserve">  ○ 직원연수</t>
    <phoneticPr fontId="2" type="noConversion"/>
  </si>
  <si>
    <t xml:space="preserve">  ○ 사회복지사 보수교육</t>
    <phoneticPr fontId="2" type="noConversion"/>
  </si>
  <si>
    <t xml:space="preserve">  ○ 간호조무사 보수교육</t>
    <phoneticPr fontId="2" type="noConversion"/>
  </si>
  <si>
    <t xml:space="preserve">  ○ 기타 교육 등</t>
    <phoneticPr fontId="2" type="noConversion"/>
  </si>
  <si>
    <t>운영충당적립금</t>
    <phoneticPr fontId="2" type="noConversion"/>
  </si>
  <si>
    <t>적립금</t>
    <phoneticPr fontId="2" type="noConversion"/>
  </si>
  <si>
    <t>◎ 기타잡수입</t>
    <phoneticPr fontId="2" type="noConversion"/>
  </si>
  <si>
    <t>2016년도 참좋은기억학교 세입 산출내역</t>
    <phoneticPr fontId="2" type="noConversion"/>
  </si>
  <si>
    <t>2016년도 참좋은기억학교 세출 산출내역</t>
    <phoneticPr fontId="2" type="noConversion"/>
  </si>
  <si>
    <t>참좋은기억학교</t>
    <phoneticPr fontId="2" type="noConversion"/>
  </si>
  <si>
    <t>◎ 가족수당</t>
    <phoneticPr fontId="2" type="noConversion"/>
  </si>
  <si>
    <t>사회복지법인무일복지재단</t>
    <phoneticPr fontId="2" type="noConversion"/>
  </si>
  <si>
    <t>세                  입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</si>
  <si>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</si>
  <si>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</si>
  <si>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</si>
  <si>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총       계</t>
    <phoneticPr fontId="2" type="noConversion"/>
  </si>
  <si>
    <t xml:space="preserve">참좋은기억학교 </t>
    <phoneticPr fontId="2" type="noConversion"/>
  </si>
  <si>
    <t>퇴직금및퇴직적립금</t>
    <phoneticPr fontId="2" type="noConversion"/>
  </si>
  <si>
    <t>◎ 신체활동 기구 및 보장구 구입 등</t>
    <phoneticPr fontId="2" type="noConversion"/>
  </si>
  <si>
    <t>◎ 보호자 간담회(감사의밤 등)</t>
    <phoneticPr fontId="2" type="noConversion"/>
  </si>
  <si>
    <t>◎ 보조금 이자발생 이월금</t>
    <phoneticPr fontId="2" type="noConversion"/>
  </si>
  <si>
    <t>◎ 방범 서비스료</t>
    <phoneticPr fontId="2" type="noConversion"/>
  </si>
  <si>
    <t>재산조성비</t>
    <phoneticPr fontId="2" type="noConversion"/>
  </si>
  <si>
    <t>시설비</t>
    <phoneticPr fontId="2" type="noConversion"/>
  </si>
  <si>
    <t>시설비</t>
    <phoneticPr fontId="2" type="noConversion"/>
  </si>
  <si>
    <t>재산조성비</t>
    <phoneticPr fontId="2" type="noConversion"/>
  </si>
  <si>
    <t>1) 세입내역</t>
    <phoneticPr fontId="2" type="noConversion"/>
  </si>
  <si>
    <t>2) 세출내역</t>
    <phoneticPr fontId="2" type="noConversion"/>
  </si>
  <si>
    <t xml:space="preserve"> 예  산  총  칙</t>
    <phoneticPr fontId="2" type="noConversion"/>
  </si>
  <si>
    <t>3. 본 예산은 사회복지법인 재무회계규칙 제 2장 예산과결산에 의거 편성하며 집행한다.</t>
    <phoneticPr fontId="2" type="noConversion"/>
  </si>
  <si>
    <t xml:space="preserve">   있다.</t>
    <phoneticPr fontId="2" type="noConversion"/>
  </si>
  <si>
    <t xml:space="preserve">   초과할 수 있다.</t>
    <phoneticPr fontId="2" type="noConversion"/>
  </si>
  <si>
    <t xml:space="preserve">6. 보편적으로 발생하는 지출에 있어서는 세출예산에도 불구하고 초과 집행하고 차기 </t>
    <phoneticPr fontId="2" type="noConversion"/>
  </si>
  <si>
    <t xml:space="preserve">   이사회에서 추가경정예산을 승인 받을 수 있다.</t>
    <phoneticPr fontId="2" type="noConversion"/>
  </si>
  <si>
    <t xml:space="preserve">7. 세출예산에서 초과지출이 발생할 경우에 동일관 내의 목간전용으로 부족한 예산을  </t>
    <phoneticPr fontId="2" type="noConversion"/>
  </si>
  <si>
    <t xml:space="preserve">    집행 할 수가 있다.</t>
    <phoneticPr fontId="2" type="noConversion"/>
  </si>
  <si>
    <t xml:space="preserve">4. 사업수입(본인부담금), 보조금, 후원금등의 세입이 감소할 경우 기존사업을 축소할 수 </t>
    <phoneticPr fontId="2" type="noConversion"/>
  </si>
  <si>
    <t xml:space="preserve">5. 사업수입(본인부담금),국시비보조금, 후원금등의 세입이 증가 할 경우 세입세출예산을 </t>
    <phoneticPr fontId="2" type="noConversion"/>
  </si>
  <si>
    <t>사무비</t>
    <phoneticPr fontId="2" type="noConversion"/>
  </si>
  <si>
    <t>일반사업비</t>
    <phoneticPr fontId="2" type="noConversion"/>
  </si>
  <si>
    <t>운영충당적립금</t>
    <phoneticPr fontId="2" type="noConversion"/>
  </si>
  <si>
    <t>예비비</t>
    <phoneticPr fontId="2" type="noConversion"/>
  </si>
  <si>
    <t>급여</t>
    <phoneticPr fontId="2" type="noConversion"/>
  </si>
  <si>
    <t>여비</t>
    <phoneticPr fontId="2" type="noConversion"/>
  </si>
  <si>
    <t>사업수입</t>
    <phoneticPr fontId="2" type="noConversion"/>
  </si>
  <si>
    <t>입소비용 수입</t>
    <phoneticPr fontId="2" type="noConversion"/>
  </si>
  <si>
    <t>사업비</t>
    <phoneticPr fontId="2" type="noConversion"/>
  </si>
  <si>
    <t>◎ 사회복지사(1호봉)</t>
    <phoneticPr fontId="2" type="noConversion"/>
  </si>
  <si>
    <t xml:space="preserve">    2017년</t>
    <phoneticPr fontId="2" type="noConversion"/>
  </si>
  <si>
    <t>참좋은기억학교 본예산(안)</t>
    <phoneticPr fontId="2" type="noConversion"/>
  </si>
  <si>
    <t>2016.   12.</t>
    <phoneticPr fontId="2" type="noConversion"/>
  </si>
  <si>
    <t>2016년
예산(A)</t>
    <phoneticPr fontId="2" type="noConversion"/>
  </si>
  <si>
    <t>2017년
예산(B)</t>
    <phoneticPr fontId="2" type="noConversion"/>
  </si>
  <si>
    <t>2016년
예산(A)</t>
    <phoneticPr fontId="2" type="noConversion"/>
  </si>
  <si>
    <t>◎ 법인전입금</t>
    <phoneticPr fontId="2" type="noConversion"/>
  </si>
  <si>
    <t>◎ 사회복지사(5호봉)</t>
    <phoneticPr fontId="2" type="noConversion"/>
  </si>
  <si>
    <t>◎ 사회복지사(2호봉)</t>
    <phoneticPr fontId="2" type="noConversion"/>
  </si>
  <si>
    <t>◎ 사회복지사(2호봉)</t>
    <phoneticPr fontId="2" type="noConversion"/>
  </si>
  <si>
    <t>◎ 선임사회복지사(5호봉)</t>
    <phoneticPr fontId="2" type="noConversion"/>
  </si>
  <si>
    <t>◎ 2016년 보조금 이자발생 반납</t>
    <phoneticPr fontId="2" type="noConversion"/>
  </si>
  <si>
    <r>
      <t xml:space="preserve">2. 세입.세출 예산 총액은 </t>
    </r>
    <r>
      <rPr>
        <b/>
        <u/>
        <sz val="12"/>
        <rFont val="돋움"/>
        <family val="3"/>
        <charset val="129"/>
      </rPr>
      <t>340,850,000원</t>
    </r>
    <r>
      <rPr>
        <sz val="12"/>
        <rFont val="돋움"/>
        <family val="3"/>
        <charset val="129"/>
      </rPr>
      <t>으로한다.</t>
    </r>
    <phoneticPr fontId="2" type="noConversion"/>
  </si>
  <si>
    <t>1. 참좋은기억학교 2017년 본 예산은 다음과 같다.</t>
    <phoneticPr fontId="2" type="noConversion"/>
  </si>
  <si>
    <t xml:space="preserve">  ○ 시설장</t>
    <phoneticPr fontId="2" type="noConversion"/>
  </si>
  <si>
    <t xml:space="preserve">  ○ 사회복지사 1</t>
    <phoneticPr fontId="2" type="noConversion"/>
  </si>
  <si>
    <t xml:space="preserve">  ○ 사회복지사 2</t>
    <phoneticPr fontId="2" type="noConversion"/>
  </si>
  <si>
    <t xml:space="preserve">  ○ 사회복지사 3</t>
    <phoneticPr fontId="2" type="noConversion"/>
  </si>
  <si>
    <t xml:space="preserve">  ○ 사회복지사 4</t>
    <phoneticPr fontId="2" type="noConversion"/>
  </si>
  <si>
    <t xml:space="preserve">  ○ 사회복지사 5</t>
    <phoneticPr fontId="2" type="noConversion"/>
  </si>
  <si>
    <t>◎ 시설장(14호봉)</t>
    <phoneticPr fontId="2" type="noConversion"/>
  </si>
  <si>
    <t>입소자부담금수입</t>
    <phoneticPr fontId="2" type="noConversion"/>
  </si>
  <si>
    <t>전년도</t>
    <phoneticPr fontId="2" type="noConversion"/>
  </si>
  <si>
    <t>당해년도</t>
    <phoneticPr fontId="2" type="noConversion"/>
  </si>
  <si>
    <t>1. 2019년 참좋은기억학교 본예산(안) 총괄내역서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</si>
</sst>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0_ "/>
    <numFmt numFmtId="177" formatCode="#,##0.0_ "/>
    <numFmt numFmtId="178" formatCode="###,###,"/>
    <numFmt numFmtId="179" formatCode="###,###,###,###&quot;원&quot;"/>
    <numFmt numFmtId="180" formatCode="#,##0.000_ "/>
    <numFmt numFmtId="181" formatCode="###,###&quot;원&quot;"/>
  </numFmts>
  <fonts count="2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name val="돋움"/>
      <family val="3"/>
      <charset val="129"/>
    </font>
    <font>
      <b/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돋움"/>
      <family val="3"/>
      <charset val="129"/>
    </font>
    <font>
      <b/>
      <sz val="18"/>
      <name val="돋움"/>
      <family val="3"/>
      <charset val="129"/>
    </font>
    <font>
      <sz val="9"/>
      <name val="돋움"/>
      <family val="3"/>
      <charset val="129"/>
    </font>
    <font>
      <b/>
      <sz val="24"/>
      <name val="굴림"/>
      <family val="3"/>
      <charset val="129"/>
    </font>
    <font>
      <b/>
      <sz val="28"/>
      <name val="굴림"/>
      <family val="3"/>
      <charset val="129"/>
    </font>
    <font>
      <b/>
      <sz val="36"/>
      <name val="돋움"/>
      <family val="3"/>
      <charset val="129"/>
    </font>
    <font>
      <b/>
      <sz val="16"/>
      <name val="돋움"/>
      <family val="3"/>
      <charset val="129"/>
    </font>
    <font>
      <b/>
      <sz val="35"/>
      <name val="돋움"/>
      <family val="3"/>
      <charset val="129"/>
    </font>
    <font>
      <sz val="11"/>
      <name val="바탕"/>
      <family val="1"/>
      <charset val="129"/>
    </font>
    <font>
      <b/>
      <sz val="11"/>
      <name val="굴림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8"/>
      <name val="돋움"/>
      <family val="3"/>
      <charset val="129"/>
    </font>
    <font>
      <sz val="8"/>
      <name val="굴림"/>
      <family val="3"/>
      <charset val="129"/>
    </font>
    <font>
      <b/>
      <sz val="10"/>
      <name val="돋움"/>
      <family val="3"/>
      <charset val="129"/>
    </font>
    <font>
      <sz val="9.5"/>
      <name val="돋움"/>
      <family val="3"/>
      <charset val="129"/>
    </font>
    <font>
      <sz val="15"/>
      <name val="돋움"/>
      <family val="3"/>
      <charset val="129"/>
    </font>
    <font>
      <sz val="12"/>
      <name val="돋움"/>
      <family val="3"/>
      <charset val="129"/>
    </font>
    <font>
      <b/>
      <u/>
      <sz val="12"/>
      <name val="돋움"/>
      <family val="3"/>
      <charset val="129"/>
    </font>
    <font>
      <sz val="12"/>
      <name val="바탕"/>
      <family val="1"/>
      <charset val="129"/>
    </font>
    <font>
      <b/>
      <sz val="16"/>
      <name val="바탕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241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178" fontId="0" fillId="0" borderId="0" xfId="0" applyNumberFormat="1" applyFont="1" applyFill="1">
      <alignment vertical="center"/>
    </xf>
    <xf numFmtId="178" fontId="0" fillId="0" borderId="0" xfId="0" applyNumberFormat="1" applyFont="1" applyFill="1" applyBorder="1">
      <alignment vertical="center"/>
    </xf>
    <xf numFmtId="0" fontId="0" fillId="0" borderId="0" xfId="0" applyFont="1" applyFill="1" applyAlignment="1">
      <alignment horizontal="right" vertical="center"/>
    </xf>
    <xf numFmtId="176" fontId="0" fillId="0" borderId="0" xfId="0" applyNumberFormat="1" applyFont="1" applyFill="1" applyBorder="1">
      <alignment vertical="center"/>
    </xf>
    <xf numFmtId="176" fontId="0" fillId="0" borderId="0" xfId="0" applyNumberFormat="1" applyFont="1" applyFill="1">
      <alignment vertical="center"/>
    </xf>
    <xf numFmtId="0" fontId="0" fillId="0" borderId="13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13" xfId="0" applyFont="1" applyFill="1" applyBorder="1">
      <alignment vertical="center"/>
    </xf>
    <xf numFmtId="0" fontId="4" fillId="0" borderId="13" xfId="0" applyFont="1" applyFill="1" applyBorder="1" applyAlignment="1">
      <alignment horizontal="right" vertical="center"/>
    </xf>
    <xf numFmtId="41" fontId="4" fillId="0" borderId="0" xfId="1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Border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6" fillId="0" borderId="0" xfId="4" applyFont="1" applyAlignment="1">
      <alignment horizontal="center" vertical="center"/>
    </xf>
    <xf numFmtId="0" fontId="1" fillId="0" borderId="0" xfId="4">
      <alignment vertical="center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vertical="center"/>
    </xf>
    <xf numFmtId="0" fontId="20" fillId="0" borderId="0" xfId="4" applyFont="1" applyAlignment="1">
      <alignment vertical="center"/>
    </xf>
    <xf numFmtId="0" fontId="2" fillId="0" borderId="0" xfId="4" applyFont="1">
      <alignment vertical="center"/>
    </xf>
    <xf numFmtId="0" fontId="18" fillId="0" borderId="32" xfId="4" applyFont="1" applyBorder="1" applyAlignment="1">
      <alignment horizontal="center" vertical="center"/>
    </xf>
    <xf numFmtId="0" fontId="18" fillId="0" borderId="33" xfId="4" applyFont="1" applyBorder="1" applyAlignment="1">
      <alignment horizontal="center" vertical="center"/>
    </xf>
    <xf numFmtId="0" fontId="18" fillId="0" borderId="35" xfId="4" applyFont="1" applyBorder="1" applyAlignment="1">
      <alignment horizontal="center" vertical="center"/>
    </xf>
    <xf numFmtId="0" fontId="17" fillId="0" borderId="36" xfId="4" applyFont="1" applyBorder="1" applyAlignment="1">
      <alignment horizontal="center" vertical="center"/>
    </xf>
    <xf numFmtId="0" fontId="17" fillId="0" borderId="37" xfId="4" applyFont="1" applyBorder="1" applyAlignment="1">
      <alignment horizontal="center" vertical="center"/>
    </xf>
    <xf numFmtId="0" fontId="8" fillId="0" borderId="0" xfId="4" applyFont="1">
      <alignment vertical="center"/>
    </xf>
    <xf numFmtId="0" fontId="17" fillId="0" borderId="40" xfId="4" applyFont="1" applyBorder="1" applyAlignment="1">
      <alignment horizontal="center" vertical="center"/>
    </xf>
    <xf numFmtId="0" fontId="17" fillId="0" borderId="7" xfId="4" applyFont="1" applyBorder="1" applyAlignment="1">
      <alignment horizontal="center" vertical="center"/>
    </xf>
    <xf numFmtId="3" fontId="17" fillId="0" borderId="10" xfId="4" applyNumberFormat="1" applyFont="1" applyBorder="1">
      <alignment vertical="center"/>
    </xf>
    <xf numFmtId="3" fontId="17" fillId="0" borderId="41" xfId="4" applyNumberFormat="1" applyFont="1" applyBorder="1" applyAlignment="1">
      <alignment horizontal="right" vertical="center"/>
    </xf>
    <xf numFmtId="0" fontId="17" fillId="0" borderId="42" xfId="4" applyFont="1" applyBorder="1" applyAlignment="1">
      <alignment horizontal="center" vertical="center"/>
    </xf>
    <xf numFmtId="0" fontId="17" fillId="0" borderId="43" xfId="4" applyFont="1" applyBorder="1" applyAlignment="1">
      <alignment horizontal="center" vertical="center"/>
    </xf>
    <xf numFmtId="3" fontId="17" fillId="0" borderId="26" xfId="4" applyNumberFormat="1" applyFont="1" applyBorder="1">
      <alignment vertical="center"/>
    </xf>
    <xf numFmtId="3" fontId="17" fillId="0" borderId="44" xfId="4" applyNumberFormat="1" applyFont="1" applyBorder="1" applyAlignment="1">
      <alignment horizontal="right" vertical="center"/>
    </xf>
    <xf numFmtId="0" fontId="17" fillId="0" borderId="45" xfId="4" applyFont="1" applyBorder="1" applyAlignment="1">
      <alignment horizontal="center" vertical="center"/>
    </xf>
    <xf numFmtId="0" fontId="17" fillId="0" borderId="46" xfId="4" applyFont="1" applyBorder="1" applyAlignment="1">
      <alignment horizontal="center" vertical="center"/>
    </xf>
    <xf numFmtId="3" fontId="17" fillId="0" borderId="47" xfId="4" applyNumberFormat="1" applyFont="1" applyBorder="1">
      <alignment vertical="center"/>
    </xf>
    <xf numFmtId="3" fontId="17" fillId="0" borderId="48" xfId="4" applyNumberFormat="1" applyFont="1" applyBorder="1" applyAlignment="1">
      <alignment horizontal="right" vertical="center"/>
    </xf>
    <xf numFmtId="0" fontId="17" fillId="0" borderId="0" xfId="4" applyFont="1" applyBorder="1" applyAlignment="1">
      <alignment horizontal="center" vertical="center"/>
    </xf>
    <xf numFmtId="41" fontId="17" fillId="0" borderId="0" xfId="4" applyNumberFormat="1" applyFont="1" applyBorder="1" applyAlignment="1">
      <alignment horizontal="right" vertical="center"/>
    </xf>
    <xf numFmtId="41" fontId="17" fillId="0" borderId="0" xfId="4" applyNumberFormat="1" applyFont="1" applyBorder="1">
      <alignment vertical="center"/>
    </xf>
    <xf numFmtId="3" fontId="17" fillId="0" borderId="0" xfId="4" applyNumberFormat="1" applyFont="1" applyBorder="1" applyAlignment="1">
      <alignment horizontal="right" vertical="center"/>
    </xf>
    <xf numFmtId="0" fontId="6" fillId="0" borderId="0" xfId="4" applyFont="1">
      <alignment vertical="center"/>
    </xf>
    <xf numFmtId="0" fontId="6" fillId="0" borderId="0" xfId="4" applyFont="1" applyAlignment="1">
      <alignment horizontal="right" vertical="center"/>
    </xf>
    <xf numFmtId="3" fontId="18" fillId="0" borderId="38" xfId="4" applyNumberFormat="1" applyFont="1" applyBorder="1" applyAlignment="1">
      <alignment vertical="center"/>
    </xf>
    <xf numFmtId="3" fontId="18" fillId="0" borderId="39" xfId="4" applyNumberFormat="1" applyFont="1" applyBorder="1" applyAlignment="1">
      <alignment vertical="center"/>
    </xf>
    <xf numFmtId="3" fontId="17" fillId="0" borderId="6" xfId="4" applyNumberFormat="1" applyFont="1" applyBorder="1">
      <alignment vertical="center"/>
    </xf>
    <xf numFmtId="0" fontId="17" fillId="0" borderId="6" xfId="4" applyFont="1" applyBorder="1" applyAlignment="1">
      <alignment horizontal="center" vertical="center"/>
    </xf>
    <xf numFmtId="41" fontId="2" fillId="0" borderId="0" xfId="4" applyNumberFormat="1" applyFont="1">
      <alignment vertical="center"/>
    </xf>
    <xf numFmtId="0" fontId="17" fillId="0" borderId="51" xfId="4" applyFont="1" applyBorder="1" applyAlignment="1">
      <alignment horizontal="center" vertical="center"/>
    </xf>
    <xf numFmtId="3" fontId="17" fillId="0" borderId="51" xfId="4" applyNumberFormat="1" applyFont="1" applyBorder="1">
      <alignment vertical="center"/>
    </xf>
    <xf numFmtId="41" fontId="17" fillId="0" borderId="0" xfId="4" applyNumberFormat="1" applyFont="1" applyBorder="1" applyAlignment="1">
      <alignment vertical="center"/>
    </xf>
    <xf numFmtId="41" fontId="18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center" vertical="center"/>
    </xf>
    <xf numFmtId="41" fontId="6" fillId="0" borderId="0" xfId="4" applyNumberFormat="1" applyFont="1" applyBorder="1" applyAlignment="1">
      <alignment vertical="center"/>
    </xf>
    <xf numFmtId="41" fontId="21" fillId="0" borderId="0" xfId="4" applyNumberFormat="1" applyFont="1" applyBorder="1" applyAlignment="1">
      <alignment vertical="center"/>
    </xf>
    <xf numFmtId="0" fontId="18" fillId="0" borderId="34" xfId="4" applyFont="1" applyBorder="1" applyAlignment="1">
      <alignment horizontal="center" vertical="center" wrapText="1" shrinkToFit="1"/>
    </xf>
    <xf numFmtId="3" fontId="17" fillId="0" borderId="12" xfId="4" applyNumberFormat="1" applyFont="1" applyBorder="1">
      <alignment vertical="center"/>
    </xf>
    <xf numFmtId="3" fontId="17" fillId="0" borderId="41" xfId="4" applyNumberFormat="1" applyFont="1" applyBorder="1" applyAlignment="1">
      <alignment vertical="center"/>
    </xf>
    <xf numFmtId="3" fontId="17" fillId="0" borderId="44" xfId="4" applyNumberFormat="1" applyFont="1" applyBorder="1" applyAlignment="1">
      <alignment vertical="center"/>
    </xf>
    <xf numFmtId="3" fontId="17" fillId="0" borderId="48" xfId="4" applyNumberFormat="1" applyFont="1" applyBorder="1" applyAlignment="1">
      <alignment vertical="center"/>
    </xf>
    <xf numFmtId="0" fontId="0" fillId="0" borderId="0" xfId="0" applyFill="1" applyBorder="1">
      <alignment vertical="center"/>
    </xf>
    <xf numFmtId="41" fontId="2" fillId="0" borderId="0" xfId="1" applyFont="1" applyFill="1">
      <alignment vertical="center"/>
    </xf>
    <xf numFmtId="0" fontId="17" fillId="0" borderId="42" xfId="4" applyFont="1" applyBorder="1" applyAlignment="1">
      <alignment horizontal="center" vertical="center"/>
    </xf>
    <xf numFmtId="0" fontId="0" fillId="0" borderId="8" xfId="0" applyFont="1" applyFill="1" applyBorder="1">
      <alignment vertical="center"/>
    </xf>
    <xf numFmtId="0" fontId="0" fillId="0" borderId="9" xfId="0" applyFont="1" applyFill="1" applyBorder="1">
      <alignment vertical="center"/>
    </xf>
    <xf numFmtId="41" fontId="23" fillId="0" borderId="0" xfId="1" applyFont="1" applyFill="1">
      <alignment vertical="center"/>
    </xf>
    <xf numFmtId="0" fontId="0" fillId="0" borderId="25" xfId="0" applyFont="1" applyFill="1" applyBorder="1">
      <alignment vertical="center"/>
    </xf>
    <xf numFmtId="179" fontId="0" fillId="0" borderId="24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53" xfId="0" applyFont="1" applyFill="1" applyBorder="1">
      <alignment vertical="center"/>
    </xf>
    <xf numFmtId="0" fontId="0" fillId="0" borderId="54" xfId="0" applyFont="1" applyFill="1" applyBorder="1">
      <alignment vertical="center"/>
    </xf>
    <xf numFmtId="179" fontId="0" fillId="0" borderId="55" xfId="0" applyNumberFormat="1" applyFont="1" applyFill="1" applyBorder="1" applyAlignment="1">
      <alignment horizontal="right" vertical="center"/>
    </xf>
    <xf numFmtId="0" fontId="0" fillId="0" borderId="23" xfId="0" applyFill="1" applyBorder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27" xfId="0" applyFont="1" applyFill="1" applyBorder="1">
      <alignment vertical="center"/>
    </xf>
    <xf numFmtId="176" fontId="0" fillId="0" borderId="59" xfId="0" applyNumberFormat="1" applyFont="1" applyFill="1" applyBorder="1" applyAlignment="1">
      <alignment vertical="center"/>
    </xf>
    <xf numFmtId="176" fontId="0" fillId="0" borderId="59" xfId="0" applyNumberFormat="1" applyFont="1" applyFill="1" applyBorder="1" applyAlignment="1">
      <alignment horizontal="center" vertical="center"/>
    </xf>
    <xf numFmtId="176" fontId="0" fillId="0" borderId="59" xfId="0" applyNumberFormat="1" applyFont="1" applyFill="1" applyBorder="1" applyAlignment="1">
      <alignment horizontal="right" vertical="center"/>
    </xf>
    <xf numFmtId="0" fontId="0" fillId="0" borderId="10" xfId="0" applyFont="1" applyFill="1" applyBorder="1">
      <alignment vertical="center"/>
    </xf>
    <xf numFmtId="176" fontId="0" fillId="0" borderId="61" xfId="0" applyNumberFormat="1" applyFont="1" applyFill="1" applyBorder="1" applyAlignment="1">
      <alignment vertical="center"/>
    </xf>
    <xf numFmtId="176" fontId="0" fillId="0" borderId="61" xfId="0" applyNumberFormat="1" applyFont="1" applyFill="1" applyBorder="1" applyAlignment="1">
      <alignment horizontal="center" vertical="center"/>
    </xf>
    <xf numFmtId="176" fontId="0" fillId="0" borderId="61" xfId="0" applyNumberFormat="1" applyFont="1" applyFill="1" applyBorder="1" applyAlignment="1">
      <alignment horizontal="right" vertical="center"/>
    </xf>
    <xf numFmtId="0" fontId="0" fillId="0" borderId="61" xfId="0" applyFont="1" applyFill="1" applyBorder="1" applyAlignment="1">
      <alignment horizontal="center" vertical="center"/>
    </xf>
    <xf numFmtId="179" fontId="0" fillId="0" borderId="62" xfId="0" applyNumberFormat="1" applyFont="1" applyFill="1" applyBorder="1" applyAlignment="1">
      <alignment horizontal="right" vertical="center"/>
    </xf>
    <xf numFmtId="0" fontId="0" fillId="0" borderId="59" xfId="0" applyFont="1" applyFill="1" applyBorder="1" applyAlignment="1">
      <alignment horizontal="center" vertical="center"/>
    </xf>
    <xf numFmtId="179" fontId="0" fillId="0" borderId="60" xfId="0" applyNumberFormat="1" applyFont="1" applyFill="1" applyBorder="1" applyAlignment="1">
      <alignment horizontal="right" vertical="center"/>
    </xf>
    <xf numFmtId="0" fontId="0" fillId="0" borderId="23" xfId="0" applyFont="1" applyFill="1" applyBorder="1">
      <alignment vertical="center"/>
    </xf>
    <xf numFmtId="176" fontId="0" fillId="0" borderId="0" xfId="0" applyNumberFormat="1" applyFont="1" applyFill="1" applyBorder="1" applyAlignment="1">
      <alignment vertical="center"/>
    </xf>
    <xf numFmtId="179" fontId="0" fillId="0" borderId="58" xfId="0" applyNumberFormat="1" applyFont="1" applyFill="1" applyBorder="1" applyAlignment="1">
      <alignment horizontal="right" vertical="center"/>
    </xf>
    <xf numFmtId="176" fontId="0" fillId="0" borderId="0" xfId="0" applyNumberFormat="1" applyFill="1" applyBorder="1" applyAlignment="1">
      <alignment horizontal="center" vertical="center"/>
    </xf>
    <xf numFmtId="176" fontId="0" fillId="0" borderId="13" xfId="0" applyNumberFormat="1" applyFont="1" applyFill="1" applyBorder="1" applyAlignment="1">
      <alignment vertical="center"/>
    </xf>
    <xf numFmtId="176" fontId="0" fillId="0" borderId="13" xfId="0" applyNumberFormat="1" applyFont="1" applyFill="1" applyBorder="1" applyAlignment="1">
      <alignment horizontal="center" vertical="center"/>
    </xf>
    <xf numFmtId="176" fontId="0" fillId="0" borderId="13" xfId="0" applyNumberFormat="1" applyFont="1" applyFill="1" applyBorder="1" applyAlignment="1">
      <alignment horizontal="right" vertical="center"/>
    </xf>
    <xf numFmtId="179" fontId="0" fillId="0" borderId="64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>
      <alignment vertical="center"/>
    </xf>
    <xf numFmtId="0" fontId="0" fillId="0" borderId="63" xfId="0" applyFont="1" applyFill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Border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4" fillId="0" borderId="0" xfId="0" applyFont="1">
      <alignment vertical="center"/>
    </xf>
    <xf numFmtId="0" fontId="24" fillId="0" borderId="0" xfId="0" applyFont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horizontal="center"/>
    </xf>
    <xf numFmtId="41" fontId="4" fillId="0" borderId="1" xfId="1" applyFont="1" applyFill="1" applyBorder="1">
      <alignment vertical="center"/>
    </xf>
    <xf numFmtId="41" fontId="0" fillId="0" borderId="4" xfId="1" applyFont="1" applyFill="1" applyBorder="1">
      <alignment vertical="center"/>
    </xf>
    <xf numFmtId="41" fontId="0" fillId="0" borderId="14" xfId="1" applyFont="1" applyFill="1" applyBorder="1">
      <alignment vertical="center"/>
    </xf>
    <xf numFmtId="41" fontId="0" fillId="0" borderId="5" xfId="1" applyFont="1" applyFill="1" applyBorder="1">
      <alignment vertical="center"/>
    </xf>
    <xf numFmtId="41" fontId="0" fillId="0" borderId="6" xfId="1" applyFont="1" applyFill="1" applyBorder="1">
      <alignment vertical="center"/>
    </xf>
    <xf numFmtId="41" fontId="0" fillId="0" borderId="52" xfId="1" applyFont="1" applyFill="1" applyBorder="1">
      <alignment vertical="center"/>
    </xf>
    <xf numFmtId="0" fontId="0" fillId="0" borderId="66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0" fillId="0" borderId="52" xfId="0" applyFont="1" applyFill="1" applyBorder="1" applyAlignment="1">
      <alignment horizontal="left" vertical="center"/>
    </xf>
    <xf numFmtId="0" fontId="0" fillId="0" borderId="67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0" fontId="0" fillId="0" borderId="69" xfId="0" applyFont="1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41" fontId="4" fillId="0" borderId="74" xfId="1" applyFont="1" applyFill="1" applyBorder="1">
      <alignment vertical="center"/>
    </xf>
    <xf numFmtId="0" fontId="0" fillId="0" borderId="75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41" fontId="0" fillId="0" borderId="12" xfId="1" applyFont="1" applyFill="1" applyBorder="1">
      <alignment vertical="center"/>
    </xf>
    <xf numFmtId="0" fontId="0" fillId="0" borderId="26" xfId="0" applyFont="1" applyFill="1" applyBorder="1">
      <alignment vertical="center"/>
    </xf>
    <xf numFmtId="176" fontId="0" fillId="0" borderId="56" xfId="0" applyNumberFormat="1" applyFont="1" applyFill="1" applyBorder="1" applyAlignment="1">
      <alignment vertical="center"/>
    </xf>
    <xf numFmtId="176" fontId="0" fillId="0" borderId="56" xfId="0" applyNumberFormat="1" applyFont="1" applyFill="1" applyBorder="1" applyAlignment="1">
      <alignment horizontal="center" vertical="center"/>
    </xf>
    <xf numFmtId="176" fontId="0" fillId="0" borderId="56" xfId="0" applyNumberFormat="1" applyFont="1" applyFill="1" applyBorder="1" applyAlignment="1">
      <alignment horizontal="right" vertical="center"/>
    </xf>
    <xf numFmtId="0" fontId="0" fillId="0" borderId="56" xfId="0" applyFont="1" applyFill="1" applyBorder="1" applyAlignment="1">
      <alignment horizontal="center" vertical="center"/>
    </xf>
    <xf numFmtId="179" fontId="0" fillId="0" borderId="57" xfId="0" applyNumberFormat="1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10" xfId="0" applyFill="1" applyBorder="1">
      <alignment vertical="center"/>
    </xf>
    <xf numFmtId="0" fontId="8" fillId="0" borderId="27" xfId="0" applyFont="1" applyFill="1" applyBorder="1">
      <alignment vertical="center"/>
    </xf>
    <xf numFmtId="176" fontId="0" fillId="0" borderId="59" xfId="0" applyNumberFormat="1" applyFill="1" applyBorder="1" applyAlignment="1">
      <alignment horizontal="center" vertical="center"/>
    </xf>
    <xf numFmtId="0" fontId="6" fillId="0" borderId="23" xfId="0" applyFont="1" applyFill="1" applyBorder="1">
      <alignment vertical="center"/>
    </xf>
    <xf numFmtId="0" fontId="0" fillId="0" borderId="70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horizontal="left" vertical="center"/>
    </xf>
    <xf numFmtId="0" fontId="0" fillId="0" borderId="27" xfId="0" applyFill="1" applyBorder="1">
      <alignment vertical="center"/>
    </xf>
    <xf numFmtId="0" fontId="22" fillId="0" borderId="23" xfId="0" applyFont="1" applyFill="1" applyBorder="1">
      <alignment vertical="center"/>
    </xf>
    <xf numFmtId="41" fontId="0" fillId="0" borderId="75" xfId="1" applyFont="1" applyFill="1" applyBorder="1">
      <alignment vertical="center"/>
    </xf>
    <xf numFmtId="0" fontId="0" fillId="0" borderId="76" xfId="0" applyFont="1" applyFill="1" applyBorder="1">
      <alignment vertical="center"/>
    </xf>
    <xf numFmtId="176" fontId="0" fillId="0" borderId="77" xfId="0" applyNumberFormat="1" applyFont="1" applyFill="1" applyBorder="1" applyAlignment="1">
      <alignment vertical="center"/>
    </xf>
    <xf numFmtId="176" fontId="0" fillId="0" borderId="77" xfId="0" applyNumberFormat="1" applyFont="1" applyFill="1" applyBorder="1" applyAlignment="1">
      <alignment horizontal="center" vertical="center"/>
    </xf>
    <xf numFmtId="176" fontId="0" fillId="0" borderId="77" xfId="0" applyNumberFormat="1" applyFont="1" applyFill="1" applyBorder="1" applyAlignment="1">
      <alignment horizontal="right" vertical="center"/>
    </xf>
    <xf numFmtId="0" fontId="0" fillId="0" borderId="77" xfId="0" applyFont="1" applyFill="1" applyBorder="1" applyAlignment="1">
      <alignment horizontal="center" vertical="center"/>
    </xf>
    <xf numFmtId="179" fontId="0" fillId="0" borderId="78" xfId="0" applyNumberFormat="1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61" xfId="0" applyFont="1" applyFill="1" applyBorder="1">
      <alignment vertical="center"/>
    </xf>
    <xf numFmtId="0" fontId="0" fillId="0" borderId="23" xfId="0" applyFill="1" applyBorder="1" applyAlignment="1">
      <alignment vertical="center"/>
    </xf>
    <xf numFmtId="0" fontId="0" fillId="0" borderId="23" xfId="0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177" fontId="0" fillId="0" borderId="0" xfId="0" applyNumberFormat="1" applyFont="1" applyFill="1" applyBorder="1" applyAlignment="1">
      <alignment horizontal="right" vertical="center"/>
    </xf>
    <xf numFmtId="181" fontId="0" fillId="0" borderId="58" xfId="1" applyNumberFormat="1" applyFont="1" applyFill="1" applyBorder="1" applyAlignment="1">
      <alignment horizontal="right"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0" fillId="0" borderId="13" xfId="0" applyNumberFormat="1" applyFont="1" applyFill="1" applyBorder="1" applyAlignment="1">
      <alignment horizontal="right" vertical="center"/>
    </xf>
    <xf numFmtId="41" fontId="0" fillId="0" borderId="4" xfId="1" applyFont="1" applyFill="1" applyBorder="1" applyAlignment="1">
      <alignment horizontal="right" vertical="center"/>
    </xf>
    <xf numFmtId="0" fontId="0" fillId="0" borderId="53" xfId="0" applyFill="1" applyBorder="1">
      <alignment vertical="center"/>
    </xf>
    <xf numFmtId="0" fontId="0" fillId="0" borderId="15" xfId="0" applyFont="1" applyFill="1" applyBorder="1" applyAlignment="1">
      <alignment horizontal="center" vertical="center"/>
    </xf>
    <xf numFmtId="41" fontId="0" fillId="0" borderId="14" xfId="1" applyFont="1" applyFill="1" applyBorder="1" applyAlignment="1">
      <alignment horizontal="right" vertical="center"/>
    </xf>
    <xf numFmtId="0" fontId="0" fillId="0" borderId="59" xfId="0" applyFont="1" applyFill="1" applyBorder="1">
      <alignment vertical="center"/>
    </xf>
    <xf numFmtId="41" fontId="0" fillId="0" borderId="12" xfId="1" applyFont="1" applyFill="1" applyBorder="1" applyAlignment="1">
      <alignment horizontal="right" vertical="center"/>
    </xf>
    <xf numFmtId="41" fontId="0" fillId="0" borderId="56" xfId="1" applyFont="1" applyFill="1" applyBorder="1">
      <alignment vertical="center"/>
    </xf>
    <xf numFmtId="179" fontId="0" fillId="0" borderId="57" xfId="0" quotePrefix="1" applyNumberFormat="1" applyFont="1" applyFill="1" applyBorder="1" applyAlignment="1">
      <alignment horizontal="right" vertical="center"/>
    </xf>
    <xf numFmtId="41" fontId="0" fillId="0" borderId="0" xfId="1" applyFont="1" applyFill="1" applyBorder="1">
      <alignment vertical="center"/>
    </xf>
    <xf numFmtId="179" fontId="0" fillId="0" borderId="58" xfId="0" quotePrefix="1" applyNumberFormat="1" applyFont="1" applyFill="1" applyBorder="1" applyAlignment="1">
      <alignment horizontal="right" vertical="center"/>
    </xf>
    <xf numFmtId="41" fontId="0" fillId="0" borderId="5" xfId="1" applyFont="1" applyFill="1" applyBorder="1" applyAlignment="1">
      <alignment horizontal="right" vertical="center"/>
    </xf>
    <xf numFmtId="179" fontId="0" fillId="0" borderId="60" xfId="0" quotePrefix="1" applyNumberFormat="1" applyFont="1" applyFill="1" applyBorder="1" applyAlignment="1">
      <alignment horizontal="right" vertical="center"/>
    </xf>
    <xf numFmtId="41" fontId="0" fillId="0" borderId="6" xfId="1" applyFont="1" applyFill="1" applyBorder="1" applyAlignment="1">
      <alignment horizontal="right" vertical="center"/>
    </xf>
    <xf numFmtId="176" fontId="0" fillId="0" borderId="56" xfId="0" applyNumberFormat="1" applyFill="1" applyBorder="1" applyAlignment="1">
      <alignment horizontal="center" vertical="center"/>
    </xf>
    <xf numFmtId="41" fontId="0" fillId="0" borderId="6" xfId="1" applyFont="1" applyFill="1" applyBorder="1" applyAlignment="1">
      <alignment horizontal="center" vertical="center"/>
    </xf>
    <xf numFmtId="41" fontId="0" fillId="0" borderId="14" xfId="1" applyFont="1" applyFill="1" applyBorder="1" applyAlignment="1">
      <alignment horizontal="center" vertical="center"/>
    </xf>
    <xf numFmtId="41" fontId="0" fillId="0" borderId="5" xfId="1" applyFont="1" applyFill="1" applyBorder="1" applyAlignment="1">
      <alignment horizontal="center" vertical="center"/>
    </xf>
    <xf numFmtId="0" fontId="0" fillId="0" borderId="63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0" borderId="42" xfId="4" applyFont="1" applyBorder="1" applyAlignment="1">
      <alignment horizontal="center" vertical="center"/>
    </xf>
    <xf numFmtId="0" fontId="17" fillId="0" borderId="50" xfId="4" applyFont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8" fillId="0" borderId="28" xfId="4" applyFont="1" applyBorder="1" applyAlignment="1">
      <alignment horizontal="right" vertical="center"/>
    </xf>
    <xf numFmtId="0" fontId="19" fillId="0" borderId="28" xfId="4" applyFont="1" applyBorder="1" applyAlignment="1">
      <alignment horizontal="right" vertical="center"/>
    </xf>
    <xf numFmtId="0" fontId="18" fillId="0" borderId="29" xfId="4" applyFont="1" applyBorder="1" applyAlignment="1">
      <alignment horizontal="center" vertical="center"/>
    </xf>
    <xf numFmtId="0" fontId="18" fillId="0" borderId="30" xfId="4" applyFont="1" applyBorder="1" applyAlignment="1">
      <alignment horizontal="center" vertical="center"/>
    </xf>
    <xf numFmtId="0" fontId="18" fillId="0" borderId="31" xfId="4" applyFont="1" applyBorder="1" applyAlignment="1">
      <alignment horizontal="center" vertical="center"/>
    </xf>
    <xf numFmtId="0" fontId="17" fillId="0" borderId="49" xfId="4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0" borderId="70" xfId="0" applyFill="1" applyBorder="1" applyAlignment="1">
      <alignment horizontal="left" vertical="center"/>
    </xf>
    <xf numFmtId="0" fontId="0" fillId="0" borderId="59" xfId="0" applyFont="1" applyFill="1" applyBorder="1" applyAlignment="1">
      <alignment horizontal="left" vertical="center"/>
    </xf>
    <xf numFmtId="0" fontId="0" fillId="0" borderId="68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72" xfId="0" applyFont="1" applyFill="1" applyBorder="1" applyAlignment="1">
      <alignment horizontal="left" vertical="center"/>
    </xf>
    <xf numFmtId="0" fontId="0" fillId="0" borderId="61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/>
    </xf>
    <xf numFmtId="0" fontId="4" fillId="0" borderId="74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0" fontId="0" fillId="0" borderId="71" xfId="0" applyFill="1" applyBorder="1" applyAlignment="1">
      <alignment horizontal="left" vertical="center"/>
    </xf>
    <xf numFmtId="0" fontId="0" fillId="0" borderId="54" xfId="0" applyFont="1" applyFill="1" applyBorder="1" applyAlignment="1">
      <alignment horizontal="left" vertical="center"/>
    </xf>
    <xf numFmtId="0" fontId="0" fillId="0" borderId="65" xfId="0" applyFont="1" applyFill="1" applyBorder="1" applyAlignment="1">
      <alignment horizontal="left" vertical="center"/>
    </xf>
    <xf numFmtId="0" fontId="0" fillId="0" borderId="72" xfId="0" applyFill="1" applyBorder="1" applyAlignment="1">
      <alignment horizontal="left" vertical="center"/>
    </xf>
  </cellXfs>
  <cellStyles count="7">
    <cellStyle name="쉼표 [0]" xfId="1" builtinId="6"/>
    <cellStyle name="쉼표 [0] 2" xfId="2" xr:uid="{00000000-0005-0000-0000-000001000000}"/>
    <cellStyle name="쉼표 [0] 3" xfId="3" xr:uid="{00000000-0005-0000-0000-000002000000}"/>
    <cellStyle name="표준" xfId="0" builtinId="0"/>
    <cellStyle name="표준 2" xfId="4" xr:uid="{00000000-0005-0000-0000-000004000000}"/>
    <cellStyle name="표준 3" xfId="5" xr:uid="{00000000-0005-0000-0000-000005000000}"/>
    <cellStyle name="표준 4" xfId="6" xr:uid="{00000000-0005-0000-0000-000006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7"/>
  <sheetViews>
    <sheetView zoomScale="55" zoomScaleNormal="55" workbookViewId="0">
      <selection activeCell="B15" sqref="B15"/>
    </sheetView>
  </sheetViews>
  <sheetFormatPr defaultColWidth="21.44140625" defaultRowHeight="13.5" x14ac:dyDescent="0.15"/>
  <cols>
    <col min="1" max="1" width="10.88671875" customWidth="1"/>
    <col min="2" max="2" width="48.77734375" customWidth="1"/>
    <col min="3" max="3" width="11.6640625" customWidth="1"/>
  </cols>
  <sheetData>
    <row r="2" spans="1:3" ht="83.25" customHeight="1" x14ac:dyDescent="0.15">
      <c r="B2" s="196"/>
      <c r="C2" s="196"/>
    </row>
    <row r="3" spans="1:3" ht="31.5" x14ac:dyDescent="0.15">
      <c r="A3" s="197" t="s">
        <v>200</v>
      </c>
      <c r="B3" s="197"/>
      <c r="C3" s="197"/>
    </row>
    <row r="4" spans="1:3" ht="35.25" x14ac:dyDescent="0.4">
      <c r="A4" s="198" t="s">
        <v>201</v>
      </c>
      <c r="B4" s="198"/>
      <c r="C4" s="198"/>
    </row>
    <row r="5" spans="1:3" ht="78" customHeight="1" x14ac:dyDescent="0.55000000000000004">
      <c r="B5" s="19"/>
      <c r="C5" s="19"/>
    </row>
    <row r="6" spans="1:3" ht="90.75" customHeight="1" x14ac:dyDescent="0.15">
      <c r="A6" s="110"/>
      <c r="B6" s="111"/>
      <c r="C6" s="112"/>
    </row>
    <row r="7" spans="1:3" ht="40.5" customHeight="1" x14ac:dyDescent="0.15">
      <c r="A7" s="201" t="s">
        <v>202</v>
      </c>
      <c r="B7" s="201"/>
      <c r="C7" s="201"/>
    </row>
    <row r="8" spans="1:3" ht="87.75" customHeight="1" x14ac:dyDescent="0.25">
      <c r="A8" s="199"/>
      <c r="B8" s="199"/>
      <c r="C8" s="199"/>
    </row>
    <row r="9" spans="1:3" ht="57" customHeight="1" x14ac:dyDescent="0.25">
      <c r="B9" s="20"/>
      <c r="C9" s="20"/>
    </row>
    <row r="10" spans="1:3" x14ac:dyDescent="0.15">
      <c r="B10" s="200"/>
      <c r="C10" s="200"/>
    </row>
    <row r="11" spans="1:3" ht="35.25" customHeight="1" x14ac:dyDescent="0.15">
      <c r="A11" s="194" t="s">
        <v>162</v>
      </c>
      <c r="B11" s="194"/>
      <c r="C11" s="194"/>
    </row>
    <row r="12" spans="1:3" ht="45.75" x14ac:dyDescent="0.15">
      <c r="A12" s="195" t="s">
        <v>160</v>
      </c>
      <c r="B12" s="195"/>
      <c r="C12" s="195"/>
    </row>
    <row r="13" spans="1:3" x14ac:dyDescent="0.15">
      <c r="B13" s="21"/>
      <c r="C13" s="22"/>
    </row>
    <row r="14" spans="1:3" x14ac:dyDescent="0.15">
      <c r="B14" s="22"/>
      <c r="C14" s="22"/>
    </row>
    <row r="15" spans="1:3" x14ac:dyDescent="0.15">
      <c r="B15" s="22"/>
      <c r="C15" s="22"/>
    </row>
    <row r="16" spans="1:3" x14ac:dyDescent="0.15">
      <c r="B16" s="22"/>
      <c r="C16" s="22"/>
    </row>
    <row r="17" spans="2:3" x14ac:dyDescent="0.15">
      <c r="B17" s="22"/>
      <c r="C17" s="22"/>
    </row>
  </sheetData>
  <mergeCells count="8">
    <mergeCell ref="A11:C11"/>
    <mergeCell ref="A12:C12"/>
    <mergeCell ref="B2:C2"/>
    <mergeCell ref="A3:C3"/>
    <mergeCell ref="A4:C4"/>
    <mergeCell ref="A8:C8"/>
    <mergeCell ref="B10:C10"/>
    <mergeCell ref="A7:C7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44"/>
  <sheetViews>
    <sheetView workbookViewId="0">
      <selection activeCell="B15" sqref="B15"/>
    </sheetView>
  </sheetViews>
  <sheetFormatPr defaultRowHeight="13.5" x14ac:dyDescent="0.15"/>
  <cols>
    <col min="1" max="1" width="98.44140625" customWidth="1"/>
  </cols>
  <sheetData>
    <row r="3" spans="1:1" ht="25.5" x14ac:dyDescent="0.3">
      <c r="A3" s="113" t="s">
        <v>180</v>
      </c>
    </row>
    <row r="4" spans="1:1" ht="14.25" x14ac:dyDescent="0.15">
      <c r="A4" s="114"/>
    </row>
    <row r="5" spans="1:1" ht="14.25" x14ac:dyDescent="0.15">
      <c r="A5" s="115" t="s">
        <v>213</v>
      </c>
    </row>
    <row r="6" spans="1:1" ht="14.25" x14ac:dyDescent="0.15">
      <c r="A6" s="115"/>
    </row>
    <row r="7" spans="1:1" ht="14.25" x14ac:dyDescent="0.15">
      <c r="A7" s="115" t="s">
        <v>212</v>
      </c>
    </row>
    <row r="8" spans="1:1" ht="14.25" x14ac:dyDescent="0.15">
      <c r="A8" s="115"/>
    </row>
    <row r="9" spans="1:1" ht="14.25" x14ac:dyDescent="0.15">
      <c r="A9" s="115" t="s">
        <v>181</v>
      </c>
    </row>
    <row r="10" spans="1:1" ht="14.25" x14ac:dyDescent="0.15">
      <c r="A10" s="115"/>
    </row>
    <row r="11" spans="1:1" ht="14.25" x14ac:dyDescent="0.15">
      <c r="A11" s="115" t="s">
        <v>188</v>
      </c>
    </row>
    <row r="12" spans="1:1" ht="14.25" x14ac:dyDescent="0.15">
      <c r="A12" s="115" t="s">
        <v>182</v>
      </c>
    </row>
    <row r="13" spans="1:1" ht="14.25" x14ac:dyDescent="0.15">
      <c r="A13" s="115"/>
    </row>
    <row r="14" spans="1:1" ht="14.25" x14ac:dyDescent="0.15">
      <c r="A14" s="115" t="s">
        <v>189</v>
      </c>
    </row>
    <row r="15" spans="1:1" ht="14.25" x14ac:dyDescent="0.15">
      <c r="A15" s="115" t="s">
        <v>183</v>
      </c>
    </row>
    <row r="16" spans="1:1" ht="14.25" x14ac:dyDescent="0.15">
      <c r="A16" s="115"/>
    </row>
    <row r="17" spans="1:1" ht="14.25" x14ac:dyDescent="0.15">
      <c r="A17" s="115" t="s">
        <v>184</v>
      </c>
    </row>
    <row r="18" spans="1:1" ht="14.25" x14ac:dyDescent="0.15">
      <c r="A18" s="115" t="s">
        <v>185</v>
      </c>
    </row>
    <row r="19" spans="1:1" ht="14.25" x14ac:dyDescent="0.15">
      <c r="A19" s="115"/>
    </row>
    <row r="20" spans="1:1" ht="14.25" x14ac:dyDescent="0.15">
      <c r="A20" s="115" t="s">
        <v>186</v>
      </c>
    </row>
    <row r="21" spans="1:1" ht="14.25" x14ac:dyDescent="0.15">
      <c r="A21" s="114" t="s">
        <v>187</v>
      </c>
    </row>
    <row r="22" spans="1:1" ht="14.25" x14ac:dyDescent="0.15">
      <c r="A22" s="114"/>
    </row>
    <row r="23" spans="1:1" ht="14.25" x14ac:dyDescent="0.15">
      <c r="A23" s="116"/>
    </row>
    <row r="24" spans="1:1" ht="20.25" x14ac:dyDescent="0.25">
      <c r="A24" s="117"/>
    </row>
    <row r="25" spans="1:1" ht="14.25" x14ac:dyDescent="0.15">
      <c r="A25" s="116"/>
    </row>
    <row r="26" spans="1:1" ht="14.25" x14ac:dyDescent="0.15">
      <c r="A26" s="116"/>
    </row>
    <row r="27" spans="1:1" ht="14.25" x14ac:dyDescent="0.15">
      <c r="A27" s="116"/>
    </row>
    <row r="28" spans="1:1" ht="14.25" x14ac:dyDescent="0.15">
      <c r="A28" s="116"/>
    </row>
    <row r="29" spans="1:1" ht="14.25" x14ac:dyDescent="0.15">
      <c r="A29" s="116"/>
    </row>
    <row r="30" spans="1:1" ht="14.25" x14ac:dyDescent="0.15">
      <c r="A30" s="114"/>
    </row>
    <row r="31" spans="1:1" ht="14.25" x14ac:dyDescent="0.15">
      <c r="A31" s="114"/>
    </row>
    <row r="32" spans="1:1" ht="14.25" x14ac:dyDescent="0.15">
      <c r="A32" s="114"/>
    </row>
    <row r="33" spans="1:1" ht="14.25" x14ac:dyDescent="0.15">
      <c r="A33" s="114"/>
    </row>
    <row r="34" spans="1:1" ht="14.25" x14ac:dyDescent="0.15">
      <c r="A34" s="114"/>
    </row>
    <row r="35" spans="1:1" ht="14.25" x14ac:dyDescent="0.15">
      <c r="A35" s="114"/>
    </row>
    <row r="36" spans="1:1" ht="14.25" x14ac:dyDescent="0.15">
      <c r="A36" s="114"/>
    </row>
    <row r="37" spans="1:1" ht="14.25" x14ac:dyDescent="0.15">
      <c r="A37" s="114"/>
    </row>
    <row r="38" spans="1:1" ht="14.25" x14ac:dyDescent="0.15">
      <c r="A38" s="114"/>
    </row>
    <row r="39" spans="1:1" ht="14.25" x14ac:dyDescent="0.15">
      <c r="A39" s="114"/>
    </row>
    <row r="40" spans="1:1" ht="14.25" x14ac:dyDescent="0.15">
      <c r="A40" s="114"/>
    </row>
    <row r="41" spans="1:1" ht="14.25" x14ac:dyDescent="0.15">
      <c r="A41" s="114"/>
    </row>
    <row r="42" spans="1:1" ht="14.25" x14ac:dyDescent="0.15">
      <c r="A42" s="114"/>
    </row>
    <row r="43" spans="1:1" ht="14.25" x14ac:dyDescent="0.15">
      <c r="A43" s="114"/>
    </row>
    <row r="44" spans="1:1" ht="14.25" x14ac:dyDescent="0.15">
      <c r="A44" s="114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9"/>
  <sheetViews>
    <sheetView tabSelected="1" workbookViewId="0">
      <selection activeCell="G19" sqref="G19"/>
    </sheetView>
  </sheetViews>
  <sheetFormatPr defaultRowHeight="13.5" x14ac:dyDescent="0.15"/>
  <cols>
    <col min="1" max="1" width="14.21875" style="28" customWidth="1"/>
    <col min="2" max="2" width="14.6640625" style="28" customWidth="1"/>
    <col min="3" max="4" width="15.77734375" style="28" customWidth="1"/>
    <col min="5" max="5" width="14.33203125" style="28" customWidth="1"/>
    <col min="6" max="10" width="13.77734375" style="28" customWidth="1"/>
    <col min="11" max="256" width="8.88671875" style="24"/>
    <col min="257" max="261" width="15.77734375" style="24" customWidth="1"/>
    <col min="262" max="266" width="13.77734375" style="24" customWidth="1"/>
    <col min="267" max="512" width="8.88671875" style="24"/>
    <col min="513" max="517" width="15.77734375" style="24" customWidth="1"/>
    <col min="518" max="522" width="13.77734375" style="24" customWidth="1"/>
    <col min="523" max="768" width="8.88671875" style="24"/>
    <col min="769" max="773" width="15.77734375" style="24" customWidth="1"/>
    <col min="774" max="778" width="13.77734375" style="24" customWidth="1"/>
    <col min="779" max="1024" width="8.88671875" style="24"/>
    <col min="1025" max="1029" width="15.77734375" style="24" customWidth="1"/>
    <col min="1030" max="1034" width="13.77734375" style="24" customWidth="1"/>
    <col min="1035" max="1280" width="8.88671875" style="24"/>
    <col min="1281" max="1285" width="15.77734375" style="24" customWidth="1"/>
    <col min="1286" max="1290" width="13.77734375" style="24" customWidth="1"/>
    <col min="1291" max="1536" width="8.88671875" style="24"/>
    <col min="1537" max="1541" width="15.77734375" style="24" customWidth="1"/>
    <col min="1542" max="1546" width="13.77734375" style="24" customWidth="1"/>
    <col min="1547" max="1792" width="8.88671875" style="24"/>
    <col min="1793" max="1797" width="15.77734375" style="24" customWidth="1"/>
    <col min="1798" max="1802" width="13.77734375" style="24" customWidth="1"/>
    <col min="1803" max="2048" width="8.88671875" style="24"/>
    <col min="2049" max="2053" width="15.77734375" style="24" customWidth="1"/>
    <col min="2054" max="2058" width="13.77734375" style="24" customWidth="1"/>
    <col min="2059" max="2304" width="8.88671875" style="24"/>
    <col min="2305" max="2309" width="15.77734375" style="24" customWidth="1"/>
    <col min="2310" max="2314" width="13.77734375" style="24" customWidth="1"/>
    <col min="2315" max="2560" width="8.88671875" style="24"/>
    <col min="2561" max="2565" width="15.77734375" style="24" customWidth="1"/>
    <col min="2566" max="2570" width="13.77734375" style="24" customWidth="1"/>
    <col min="2571" max="2816" width="8.88671875" style="24"/>
    <col min="2817" max="2821" width="15.77734375" style="24" customWidth="1"/>
    <col min="2822" max="2826" width="13.77734375" style="24" customWidth="1"/>
    <col min="2827" max="3072" width="8.88671875" style="24"/>
    <col min="3073" max="3077" width="15.77734375" style="24" customWidth="1"/>
    <col min="3078" max="3082" width="13.77734375" style="24" customWidth="1"/>
    <col min="3083" max="3328" width="8.88671875" style="24"/>
    <col min="3329" max="3333" width="15.77734375" style="24" customWidth="1"/>
    <col min="3334" max="3338" width="13.77734375" style="24" customWidth="1"/>
    <col min="3339" max="3584" width="8.88671875" style="24"/>
    <col min="3585" max="3589" width="15.77734375" style="24" customWidth="1"/>
    <col min="3590" max="3594" width="13.77734375" style="24" customWidth="1"/>
    <col min="3595" max="3840" width="8.88671875" style="24"/>
    <col min="3841" max="3845" width="15.77734375" style="24" customWidth="1"/>
    <col min="3846" max="3850" width="13.77734375" style="24" customWidth="1"/>
    <col min="3851" max="4096" width="8.88671875" style="24"/>
    <col min="4097" max="4101" width="15.77734375" style="24" customWidth="1"/>
    <col min="4102" max="4106" width="13.77734375" style="24" customWidth="1"/>
    <col min="4107" max="4352" width="8.88671875" style="24"/>
    <col min="4353" max="4357" width="15.77734375" style="24" customWidth="1"/>
    <col min="4358" max="4362" width="13.77734375" style="24" customWidth="1"/>
    <col min="4363" max="4608" width="8.88671875" style="24"/>
    <col min="4609" max="4613" width="15.77734375" style="24" customWidth="1"/>
    <col min="4614" max="4618" width="13.77734375" style="24" customWidth="1"/>
    <col min="4619" max="4864" width="8.88671875" style="24"/>
    <col min="4865" max="4869" width="15.77734375" style="24" customWidth="1"/>
    <col min="4870" max="4874" width="13.77734375" style="24" customWidth="1"/>
    <col min="4875" max="5120" width="8.88671875" style="24"/>
    <col min="5121" max="5125" width="15.77734375" style="24" customWidth="1"/>
    <col min="5126" max="5130" width="13.77734375" style="24" customWidth="1"/>
    <col min="5131" max="5376" width="8.88671875" style="24"/>
    <col min="5377" max="5381" width="15.77734375" style="24" customWidth="1"/>
    <col min="5382" max="5386" width="13.77734375" style="24" customWidth="1"/>
    <col min="5387" max="5632" width="8.88671875" style="24"/>
    <col min="5633" max="5637" width="15.77734375" style="24" customWidth="1"/>
    <col min="5638" max="5642" width="13.77734375" style="24" customWidth="1"/>
    <col min="5643" max="5888" width="8.88671875" style="24"/>
    <col min="5889" max="5893" width="15.77734375" style="24" customWidth="1"/>
    <col min="5894" max="5898" width="13.77734375" style="24" customWidth="1"/>
    <col min="5899" max="6144" width="8.88671875" style="24"/>
    <col min="6145" max="6149" width="15.77734375" style="24" customWidth="1"/>
    <col min="6150" max="6154" width="13.77734375" style="24" customWidth="1"/>
    <col min="6155" max="6400" width="8.88671875" style="24"/>
    <col min="6401" max="6405" width="15.77734375" style="24" customWidth="1"/>
    <col min="6406" max="6410" width="13.77734375" style="24" customWidth="1"/>
    <col min="6411" max="6656" width="8.88671875" style="24"/>
    <col min="6657" max="6661" width="15.77734375" style="24" customWidth="1"/>
    <col min="6662" max="6666" width="13.77734375" style="24" customWidth="1"/>
    <col min="6667" max="6912" width="8.88671875" style="24"/>
    <col min="6913" max="6917" width="15.77734375" style="24" customWidth="1"/>
    <col min="6918" max="6922" width="13.77734375" style="24" customWidth="1"/>
    <col min="6923" max="7168" width="8.88671875" style="24"/>
    <col min="7169" max="7173" width="15.77734375" style="24" customWidth="1"/>
    <col min="7174" max="7178" width="13.77734375" style="24" customWidth="1"/>
    <col min="7179" max="7424" width="8.88671875" style="24"/>
    <col min="7425" max="7429" width="15.77734375" style="24" customWidth="1"/>
    <col min="7430" max="7434" width="13.77734375" style="24" customWidth="1"/>
    <col min="7435" max="7680" width="8.88671875" style="24"/>
    <col min="7681" max="7685" width="15.77734375" style="24" customWidth="1"/>
    <col min="7686" max="7690" width="13.77734375" style="24" customWidth="1"/>
    <col min="7691" max="7936" width="8.88671875" style="24"/>
    <col min="7937" max="7941" width="15.77734375" style="24" customWidth="1"/>
    <col min="7942" max="7946" width="13.77734375" style="24" customWidth="1"/>
    <col min="7947" max="8192" width="8.88671875" style="24"/>
    <col min="8193" max="8197" width="15.77734375" style="24" customWidth="1"/>
    <col min="8198" max="8202" width="13.77734375" style="24" customWidth="1"/>
    <col min="8203" max="8448" width="8.88671875" style="24"/>
    <col min="8449" max="8453" width="15.77734375" style="24" customWidth="1"/>
    <col min="8454" max="8458" width="13.77734375" style="24" customWidth="1"/>
    <col min="8459" max="8704" width="8.88671875" style="24"/>
    <col min="8705" max="8709" width="15.77734375" style="24" customWidth="1"/>
    <col min="8710" max="8714" width="13.77734375" style="24" customWidth="1"/>
    <col min="8715" max="8960" width="8.88671875" style="24"/>
    <col min="8961" max="8965" width="15.77734375" style="24" customWidth="1"/>
    <col min="8966" max="8970" width="13.77734375" style="24" customWidth="1"/>
    <col min="8971" max="9216" width="8.88671875" style="24"/>
    <col min="9217" max="9221" width="15.77734375" style="24" customWidth="1"/>
    <col min="9222" max="9226" width="13.77734375" style="24" customWidth="1"/>
    <col min="9227" max="9472" width="8.88671875" style="24"/>
    <col min="9473" max="9477" width="15.77734375" style="24" customWidth="1"/>
    <col min="9478" max="9482" width="13.77734375" style="24" customWidth="1"/>
    <col min="9483" max="9728" width="8.88671875" style="24"/>
    <col min="9729" max="9733" width="15.77734375" style="24" customWidth="1"/>
    <col min="9734" max="9738" width="13.77734375" style="24" customWidth="1"/>
    <col min="9739" max="9984" width="8.88671875" style="24"/>
    <col min="9985" max="9989" width="15.77734375" style="24" customWidth="1"/>
    <col min="9990" max="9994" width="13.77734375" style="24" customWidth="1"/>
    <col min="9995" max="10240" width="8.88671875" style="24"/>
    <col min="10241" max="10245" width="15.77734375" style="24" customWidth="1"/>
    <col min="10246" max="10250" width="13.77734375" style="24" customWidth="1"/>
    <col min="10251" max="10496" width="8.88671875" style="24"/>
    <col min="10497" max="10501" width="15.77734375" style="24" customWidth="1"/>
    <col min="10502" max="10506" width="13.77734375" style="24" customWidth="1"/>
    <col min="10507" max="10752" width="8.88671875" style="24"/>
    <col min="10753" max="10757" width="15.77734375" style="24" customWidth="1"/>
    <col min="10758" max="10762" width="13.77734375" style="24" customWidth="1"/>
    <col min="10763" max="11008" width="8.88671875" style="24"/>
    <col min="11009" max="11013" width="15.77734375" style="24" customWidth="1"/>
    <col min="11014" max="11018" width="13.77734375" style="24" customWidth="1"/>
    <col min="11019" max="11264" width="8.88671875" style="24"/>
    <col min="11265" max="11269" width="15.77734375" style="24" customWidth="1"/>
    <col min="11270" max="11274" width="13.77734375" style="24" customWidth="1"/>
    <col min="11275" max="11520" width="8.88671875" style="24"/>
    <col min="11521" max="11525" width="15.77734375" style="24" customWidth="1"/>
    <col min="11526" max="11530" width="13.77734375" style="24" customWidth="1"/>
    <col min="11531" max="11776" width="8.88671875" style="24"/>
    <col min="11777" max="11781" width="15.77734375" style="24" customWidth="1"/>
    <col min="11782" max="11786" width="13.77734375" style="24" customWidth="1"/>
    <col min="11787" max="12032" width="8.88671875" style="24"/>
    <col min="12033" max="12037" width="15.77734375" style="24" customWidth="1"/>
    <col min="12038" max="12042" width="13.77734375" style="24" customWidth="1"/>
    <col min="12043" max="12288" width="8.88671875" style="24"/>
    <col min="12289" max="12293" width="15.77734375" style="24" customWidth="1"/>
    <col min="12294" max="12298" width="13.77734375" style="24" customWidth="1"/>
    <col min="12299" max="12544" width="8.88671875" style="24"/>
    <col min="12545" max="12549" width="15.77734375" style="24" customWidth="1"/>
    <col min="12550" max="12554" width="13.77734375" style="24" customWidth="1"/>
    <col min="12555" max="12800" width="8.88671875" style="24"/>
    <col min="12801" max="12805" width="15.77734375" style="24" customWidth="1"/>
    <col min="12806" max="12810" width="13.77734375" style="24" customWidth="1"/>
    <col min="12811" max="13056" width="8.88671875" style="24"/>
    <col min="13057" max="13061" width="15.77734375" style="24" customWidth="1"/>
    <col min="13062" max="13066" width="13.77734375" style="24" customWidth="1"/>
    <col min="13067" max="13312" width="8.88671875" style="24"/>
    <col min="13313" max="13317" width="15.77734375" style="24" customWidth="1"/>
    <col min="13318" max="13322" width="13.77734375" style="24" customWidth="1"/>
    <col min="13323" max="13568" width="8.88671875" style="24"/>
    <col min="13569" max="13573" width="15.77734375" style="24" customWidth="1"/>
    <col min="13574" max="13578" width="13.77734375" style="24" customWidth="1"/>
    <col min="13579" max="13824" width="8.88671875" style="24"/>
    <col min="13825" max="13829" width="15.77734375" style="24" customWidth="1"/>
    <col min="13830" max="13834" width="13.77734375" style="24" customWidth="1"/>
    <col min="13835" max="14080" width="8.88671875" style="24"/>
    <col min="14081" max="14085" width="15.77734375" style="24" customWidth="1"/>
    <col min="14086" max="14090" width="13.77734375" style="24" customWidth="1"/>
    <col min="14091" max="14336" width="8.88671875" style="24"/>
    <col min="14337" max="14341" width="15.77734375" style="24" customWidth="1"/>
    <col min="14342" max="14346" width="13.77734375" style="24" customWidth="1"/>
    <col min="14347" max="14592" width="8.88671875" style="24"/>
    <col min="14593" max="14597" width="15.77734375" style="24" customWidth="1"/>
    <col min="14598" max="14602" width="13.77734375" style="24" customWidth="1"/>
    <col min="14603" max="14848" width="8.88671875" style="24"/>
    <col min="14849" max="14853" width="15.77734375" style="24" customWidth="1"/>
    <col min="14854" max="14858" width="13.77734375" style="24" customWidth="1"/>
    <col min="14859" max="15104" width="8.88671875" style="24"/>
    <col min="15105" max="15109" width="15.77734375" style="24" customWidth="1"/>
    <col min="15110" max="15114" width="13.77734375" style="24" customWidth="1"/>
    <col min="15115" max="15360" width="8.88671875" style="24"/>
    <col min="15361" max="15365" width="15.77734375" style="24" customWidth="1"/>
    <col min="15366" max="15370" width="13.77734375" style="24" customWidth="1"/>
    <col min="15371" max="15616" width="8.88671875" style="24"/>
    <col min="15617" max="15621" width="15.77734375" style="24" customWidth="1"/>
    <col min="15622" max="15626" width="13.77734375" style="24" customWidth="1"/>
    <col min="15627" max="15872" width="8.88671875" style="24"/>
    <col min="15873" max="15877" width="15.77734375" style="24" customWidth="1"/>
    <col min="15878" max="15882" width="13.77734375" style="24" customWidth="1"/>
    <col min="15883" max="16128" width="8.88671875" style="24"/>
    <col min="16129" max="16133" width="15.77734375" style="24" customWidth="1"/>
    <col min="16134" max="16138" width="13.77734375" style="24" customWidth="1"/>
    <col min="16139" max="16384" width="8.88671875" style="24"/>
  </cols>
  <sheetData>
    <row r="1" spans="1:10" ht="39" customHeight="1" x14ac:dyDescent="0.15">
      <c r="A1" s="204" t="s">
        <v>224</v>
      </c>
      <c r="B1" s="204"/>
      <c r="C1" s="204"/>
      <c r="D1" s="204"/>
      <c r="E1" s="204"/>
      <c r="F1" s="23"/>
      <c r="G1" s="23"/>
      <c r="H1" s="23"/>
      <c r="I1" s="23"/>
      <c r="J1" s="23"/>
    </row>
    <row r="2" spans="1:10" ht="6" customHeight="1" x14ac:dyDescent="0.1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15">
      <c r="A3" s="25"/>
      <c r="B3" s="25"/>
      <c r="C3" s="26"/>
      <c r="D3" s="205" t="s">
        <v>168</v>
      </c>
      <c r="E3" s="206"/>
      <c r="F3" s="27"/>
      <c r="G3" s="27"/>
      <c r="H3" s="27"/>
      <c r="I3" s="27"/>
      <c r="J3" s="27"/>
    </row>
    <row r="4" spans="1:10" ht="24.95" customHeight="1" x14ac:dyDescent="0.15">
      <c r="A4" s="207" t="s">
        <v>163</v>
      </c>
      <c r="B4" s="208"/>
      <c r="C4" s="208"/>
      <c r="D4" s="208"/>
      <c r="E4" s="209"/>
    </row>
    <row r="5" spans="1:10" ht="30" customHeight="1" thickBot="1" x14ac:dyDescent="0.2">
      <c r="A5" s="29" t="s">
        <v>2</v>
      </c>
      <c r="B5" s="30" t="s">
        <v>3</v>
      </c>
      <c r="C5" s="65" t="s">
        <v>222</v>
      </c>
      <c r="D5" s="65" t="s">
        <v>223</v>
      </c>
      <c r="E5" s="31" t="s">
        <v>164</v>
      </c>
    </row>
    <row r="6" spans="1:10" s="34" customFormat="1" ht="21.95" customHeight="1" thickTop="1" x14ac:dyDescent="0.15">
      <c r="A6" s="32" t="s">
        <v>165</v>
      </c>
      <c r="B6" s="33"/>
      <c r="C6" s="53">
        <f>SUM(C7:C12)</f>
        <v>360411000</v>
      </c>
      <c r="D6" s="53">
        <f>SUM(D7:D12)</f>
        <v>371695000</v>
      </c>
      <c r="E6" s="54">
        <f>SUM(E7:E12)</f>
        <v>11284000</v>
      </c>
    </row>
    <row r="7" spans="1:10" ht="21.95" customHeight="1" x14ac:dyDescent="0.15">
      <c r="A7" s="35" t="s">
        <v>221</v>
      </c>
      <c r="B7" s="36" t="s">
        <v>42</v>
      </c>
      <c r="C7" s="37">
        <v>41820000</v>
      </c>
      <c r="D7" s="37">
        <v>54560000</v>
      </c>
      <c r="E7" s="38">
        <f>D7-C7</f>
        <v>12740000</v>
      </c>
    </row>
    <row r="8" spans="1:10" ht="21.95" customHeight="1" x14ac:dyDescent="0.15">
      <c r="A8" s="35" t="s">
        <v>0</v>
      </c>
      <c r="B8" s="36" t="s">
        <v>0</v>
      </c>
      <c r="C8" s="37">
        <v>307929000</v>
      </c>
      <c r="D8" s="37">
        <v>303000000</v>
      </c>
      <c r="E8" s="38">
        <f>D8-C8</f>
        <v>-4929000</v>
      </c>
    </row>
    <row r="9" spans="1:10" ht="21.95" customHeight="1" x14ac:dyDescent="0.15">
      <c r="A9" s="35" t="s">
        <v>10</v>
      </c>
      <c r="B9" s="36" t="s">
        <v>70</v>
      </c>
      <c r="C9" s="37">
        <v>0</v>
      </c>
      <c r="D9" s="37">
        <v>0</v>
      </c>
      <c r="E9" s="38">
        <f t="shared" ref="E9:E12" si="0">D9-C9</f>
        <v>0</v>
      </c>
    </row>
    <row r="10" spans="1:10" ht="21.95" customHeight="1" x14ac:dyDescent="0.15">
      <c r="A10" s="35" t="s">
        <v>11</v>
      </c>
      <c r="B10" s="36" t="s">
        <v>11</v>
      </c>
      <c r="C10" s="37">
        <v>0</v>
      </c>
      <c r="D10" s="37">
        <v>0</v>
      </c>
      <c r="E10" s="38">
        <f t="shared" si="0"/>
        <v>0</v>
      </c>
    </row>
    <row r="11" spans="1:10" ht="21.95" customHeight="1" x14ac:dyDescent="0.15">
      <c r="A11" s="39" t="s">
        <v>12</v>
      </c>
      <c r="B11" s="40" t="s">
        <v>12</v>
      </c>
      <c r="C11" s="41">
        <v>3543831</v>
      </c>
      <c r="D11" s="41">
        <v>4135000</v>
      </c>
      <c r="E11" s="42">
        <f t="shared" si="0"/>
        <v>591169</v>
      </c>
    </row>
    <row r="12" spans="1:10" ht="21.95" customHeight="1" x14ac:dyDescent="0.15">
      <c r="A12" s="43" t="s">
        <v>59</v>
      </c>
      <c r="B12" s="44" t="s">
        <v>59</v>
      </c>
      <c r="C12" s="45">
        <v>7118169</v>
      </c>
      <c r="D12" s="45">
        <v>10000000</v>
      </c>
      <c r="E12" s="46">
        <f t="shared" si="0"/>
        <v>2881831</v>
      </c>
    </row>
    <row r="13" spans="1:10" ht="21.95" customHeight="1" x14ac:dyDescent="0.15">
      <c r="A13" s="47"/>
      <c r="B13" s="47"/>
      <c r="C13" s="48"/>
      <c r="D13" s="49"/>
      <c r="E13" s="50"/>
    </row>
    <row r="14" spans="1:10" ht="21.95" customHeight="1" x14ac:dyDescent="0.15">
      <c r="A14" s="51"/>
      <c r="B14" s="51"/>
      <c r="C14" s="51"/>
      <c r="D14" s="51"/>
      <c r="E14" s="52"/>
    </row>
    <row r="15" spans="1:10" s="28" customFormat="1" ht="24.95" customHeight="1" x14ac:dyDescent="0.15">
      <c r="A15" s="207" t="s">
        <v>166</v>
      </c>
      <c r="B15" s="208"/>
      <c r="C15" s="208"/>
      <c r="D15" s="208"/>
      <c r="E15" s="209"/>
    </row>
    <row r="16" spans="1:10" ht="30" customHeight="1" thickBot="1" x14ac:dyDescent="0.2">
      <c r="A16" s="29" t="s">
        <v>2</v>
      </c>
      <c r="B16" s="30" t="s">
        <v>3</v>
      </c>
      <c r="C16" s="65" t="s">
        <v>222</v>
      </c>
      <c r="D16" s="65" t="s">
        <v>223</v>
      </c>
      <c r="E16" s="31" t="s">
        <v>164</v>
      </c>
    </row>
    <row r="17" spans="1:7" s="28" customFormat="1" ht="21.95" customHeight="1" thickTop="1" x14ac:dyDescent="0.15">
      <c r="A17" s="32" t="s">
        <v>167</v>
      </c>
      <c r="B17" s="33"/>
      <c r="C17" s="53">
        <f>SUM(C18:C25)</f>
        <v>360411000</v>
      </c>
      <c r="D17" s="53">
        <f>SUM(D18:D25)</f>
        <v>371695000</v>
      </c>
      <c r="E17" s="54">
        <f>D17-C17</f>
        <v>11284000</v>
      </c>
    </row>
    <row r="18" spans="1:7" s="28" customFormat="1" ht="21.95" customHeight="1" x14ac:dyDescent="0.15">
      <c r="A18" s="202" t="s">
        <v>43</v>
      </c>
      <c r="B18" s="40" t="s">
        <v>13</v>
      </c>
      <c r="C18" s="55">
        <v>261021551</v>
      </c>
      <c r="D18" s="55">
        <v>293787132</v>
      </c>
      <c r="E18" s="67">
        <f>D18-C18</f>
        <v>32765581</v>
      </c>
    </row>
    <row r="19" spans="1:7" s="28" customFormat="1" ht="21.95" customHeight="1" x14ac:dyDescent="0.15">
      <c r="A19" s="210"/>
      <c r="B19" s="56" t="s">
        <v>22</v>
      </c>
      <c r="C19" s="55">
        <v>1600000</v>
      </c>
      <c r="D19" s="55">
        <v>1600000</v>
      </c>
      <c r="E19" s="67">
        <f t="shared" ref="E19:E25" si="1">D19-C19</f>
        <v>0</v>
      </c>
      <c r="F19" s="57"/>
      <c r="G19" s="57"/>
    </row>
    <row r="20" spans="1:7" s="28" customFormat="1" ht="21.95" customHeight="1" x14ac:dyDescent="0.15">
      <c r="A20" s="203"/>
      <c r="B20" s="47" t="s">
        <v>25</v>
      </c>
      <c r="C20" s="55">
        <v>51576000</v>
      </c>
      <c r="D20" s="55">
        <v>45484000</v>
      </c>
      <c r="E20" s="67">
        <f t="shared" si="1"/>
        <v>-6092000</v>
      </c>
    </row>
    <row r="21" spans="1:7" s="28" customFormat="1" ht="21.95" customHeight="1" x14ac:dyDescent="0.15">
      <c r="A21" s="72" t="s">
        <v>177</v>
      </c>
      <c r="B21" s="40" t="s">
        <v>175</v>
      </c>
      <c r="C21" s="66">
        <v>2600000</v>
      </c>
      <c r="D21" s="66">
        <v>1500000</v>
      </c>
      <c r="E21" s="68">
        <f t="shared" ref="E21" si="2">D21-C21</f>
        <v>-1100000</v>
      </c>
    </row>
    <row r="22" spans="1:7" s="28" customFormat="1" ht="21.95" customHeight="1" x14ac:dyDescent="0.15">
      <c r="A22" s="202" t="s">
        <v>33</v>
      </c>
      <c r="B22" s="36" t="s">
        <v>25</v>
      </c>
      <c r="C22" s="55">
        <v>16140000</v>
      </c>
      <c r="D22" s="55">
        <v>11850000</v>
      </c>
      <c r="E22" s="67">
        <f t="shared" si="1"/>
        <v>-4290000</v>
      </c>
    </row>
    <row r="23" spans="1:7" s="28" customFormat="1" ht="21.95" customHeight="1" x14ac:dyDescent="0.15">
      <c r="A23" s="203"/>
      <c r="B23" s="36" t="s">
        <v>33</v>
      </c>
      <c r="C23" s="55">
        <v>19172000</v>
      </c>
      <c r="D23" s="55">
        <v>12499000</v>
      </c>
      <c r="E23" s="67">
        <f t="shared" si="1"/>
        <v>-6673000</v>
      </c>
    </row>
    <row r="24" spans="1:7" s="28" customFormat="1" ht="21.95" customHeight="1" x14ac:dyDescent="0.15">
      <c r="A24" s="35" t="s">
        <v>40</v>
      </c>
      <c r="B24" s="36" t="s">
        <v>40</v>
      </c>
      <c r="C24" s="55">
        <v>8133000</v>
      </c>
      <c r="D24" s="55">
        <v>4903000</v>
      </c>
      <c r="E24" s="67">
        <f t="shared" si="1"/>
        <v>-3230000</v>
      </c>
    </row>
    <row r="25" spans="1:7" s="28" customFormat="1" ht="21.95" customHeight="1" x14ac:dyDescent="0.15">
      <c r="A25" s="43" t="s">
        <v>29</v>
      </c>
      <c r="B25" s="58" t="s">
        <v>29</v>
      </c>
      <c r="C25" s="59">
        <v>168449</v>
      </c>
      <c r="D25" s="59">
        <v>71868</v>
      </c>
      <c r="E25" s="69">
        <f t="shared" si="1"/>
        <v>-96581</v>
      </c>
    </row>
    <row r="26" spans="1:7" s="28" customFormat="1" ht="21.95" customHeight="1" x14ac:dyDescent="0.15">
      <c r="A26" s="47"/>
      <c r="B26" s="47"/>
      <c r="C26" s="60"/>
      <c r="D26" s="49"/>
      <c r="E26" s="61"/>
    </row>
    <row r="27" spans="1:7" s="28" customFormat="1" ht="21.95" customHeight="1" x14ac:dyDescent="0.15">
      <c r="B27" s="62"/>
      <c r="C27" s="62"/>
      <c r="D27" s="62"/>
    </row>
    <row r="28" spans="1:7" s="28" customFormat="1" ht="12" x14ac:dyDescent="0.15">
      <c r="B28" s="63"/>
      <c r="C28" s="63"/>
      <c r="D28" s="64"/>
    </row>
    <row r="29" spans="1:7" s="28" customFormat="1" ht="24.75" customHeight="1" x14ac:dyDescent="0.15"/>
  </sheetData>
  <mergeCells count="6">
    <mergeCell ref="A22:A23"/>
    <mergeCell ref="A1:E1"/>
    <mergeCell ref="D3:E3"/>
    <mergeCell ref="A4:E4"/>
    <mergeCell ref="A15:E15"/>
    <mergeCell ref="A18:A20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3:W34"/>
  <sheetViews>
    <sheetView zoomScale="80" zoomScaleNormal="80" workbookViewId="0">
      <selection activeCell="B15" sqref="B15"/>
    </sheetView>
  </sheetViews>
  <sheetFormatPr defaultRowHeight="13.5" x14ac:dyDescent="0.15"/>
  <cols>
    <col min="1" max="1" width="2.6640625" style="3" customWidth="1"/>
    <col min="2" max="3" width="8.77734375" style="3" customWidth="1"/>
    <col min="4" max="4" width="13.77734375" style="3" customWidth="1"/>
    <col min="5" max="5" width="15.77734375" style="7" customWidth="1"/>
    <col min="6" max="7" width="15.77734375" style="3" customWidth="1"/>
    <col min="8" max="8" width="20.77734375" style="3" customWidth="1"/>
    <col min="9" max="9" width="11.77734375" style="3" customWidth="1"/>
    <col min="10" max="11" width="3.77734375" style="3" customWidth="1"/>
    <col min="12" max="12" width="6.77734375" style="3" customWidth="1"/>
    <col min="13" max="14" width="3.77734375" style="3" customWidth="1"/>
    <col min="15" max="15" width="5.77734375" style="3" customWidth="1"/>
    <col min="16" max="16" width="3.77734375" style="3" customWidth="1"/>
    <col min="17" max="17" width="13.77734375" style="3" customWidth="1"/>
    <col min="18" max="19" width="8.88671875" style="3"/>
    <col min="20" max="20" width="11.5546875" style="3" bestFit="1" customWidth="1"/>
    <col min="21" max="22" width="8.88671875" style="3"/>
    <col min="23" max="23" width="11.5546875" style="3" bestFit="1" customWidth="1"/>
    <col min="24" max="16384" width="8.88671875" style="3"/>
  </cols>
  <sheetData>
    <row r="3" spans="2:23" s="13" customFormat="1" ht="35.1" customHeight="1" thickBot="1" x14ac:dyDescent="0.2">
      <c r="B3" s="211" t="s">
        <v>178</v>
      </c>
      <c r="C3" s="211"/>
      <c r="D3" s="11"/>
      <c r="E3" s="12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 t="s">
        <v>110</v>
      </c>
    </row>
    <row r="4" spans="2:23" ht="24.95" customHeight="1" x14ac:dyDescent="0.15">
      <c r="B4" s="212" t="s">
        <v>2</v>
      </c>
      <c r="C4" s="214" t="s">
        <v>3</v>
      </c>
      <c r="D4" s="214" t="s">
        <v>4</v>
      </c>
      <c r="E4" s="216" t="s">
        <v>203</v>
      </c>
      <c r="F4" s="216" t="s">
        <v>204</v>
      </c>
      <c r="G4" s="108" t="s">
        <v>5</v>
      </c>
      <c r="H4" s="226" t="s">
        <v>158</v>
      </c>
      <c r="I4" s="214"/>
      <c r="J4" s="214"/>
      <c r="K4" s="214"/>
      <c r="L4" s="214"/>
      <c r="M4" s="214"/>
      <c r="N4" s="214"/>
      <c r="O4" s="214"/>
      <c r="P4" s="214"/>
      <c r="Q4" s="227"/>
    </row>
    <row r="5" spans="2:23" ht="24.95" customHeight="1" thickBot="1" x14ac:dyDescent="0.2">
      <c r="B5" s="213"/>
      <c r="C5" s="215"/>
      <c r="D5" s="215"/>
      <c r="E5" s="217"/>
      <c r="F5" s="217"/>
      <c r="G5" s="107" t="s">
        <v>6</v>
      </c>
      <c r="H5" s="215"/>
      <c r="I5" s="215"/>
      <c r="J5" s="215"/>
      <c r="K5" s="215"/>
      <c r="L5" s="215"/>
      <c r="M5" s="215"/>
      <c r="N5" s="215"/>
      <c r="O5" s="215"/>
      <c r="P5" s="215"/>
      <c r="Q5" s="228"/>
    </row>
    <row r="6" spans="2:23" ht="24.95" customHeight="1" thickBot="1" x14ac:dyDescent="0.2">
      <c r="B6" s="229" t="s">
        <v>8</v>
      </c>
      <c r="C6" s="230"/>
      <c r="D6" s="230"/>
      <c r="E6" s="133">
        <f>E7+E12+E20+E23+E16+E28</f>
        <v>349053131</v>
      </c>
      <c r="F6" s="118">
        <f>F7+F12+F20+F23+F28+F16</f>
        <v>340850000</v>
      </c>
      <c r="G6" s="118">
        <f>F6-E6</f>
        <v>-8203131</v>
      </c>
      <c r="H6" s="73"/>
      <c r="I6" s="74"/>
      <c r="J6" s="74"/>
      <c r="K6" s="74"/>
      <c r="L6" s="74"/>
      <c r="M6" s="74"/>
      <c r="N6" s="74"/>
      <c r="O6" s="74"/>
      <c r="P6" s="74"/>
      <c r="Q6" s="77">
        <f>SUM(Q7,Q12,Q20,Q23,Q16,Q28)</f>
        <v>340850000</v>
      </c>
    </row>
    <row r="7" spans="2:23" ht="24.95" customHeight="1" x14ac:dyDescent="0.15">
      <c r="B7" s="218" t="s">
        <v>9</v>
      </c>
      <c r="C7" s="219"/>
      <c r="D7" s="220"/>
      <c r="E7" s="176">
        <f>SUM(E9:E11)</f>
        <v>49600000</v>
      </c>
      <c r="F7" s="119">
        <f>Q7</f>
        <v>68880000</v>
      </c>
      <c r="G7" s="119">
        <f t="shared" ref="G7:G11" si="0">F7-E7</f>
        <v>19280000</v>
      </c>
      <c r="H7" s="177"/>
      <c r="I7" s="80"/>
      <c r="J7" s="80"/>
      <c r="K7" s="80"/>
      <c r="L7" s="80"/>
      <c r="M7" s="80"/>
      <c r="N7" s="80"/>
      <c r="O7" s="80"/>
      <c r="P7" s="80"/>
      <c r="Q7" s="81">
        <f>Q9+Q11+Q10</f>
        <v>68880000</v>
      </c>
    </row>
    <row r="8" spans="2:23" ht="24.95" customHeight="1" x14ac:dyDescent="0.15">
      <c r="B8" s="178"/>
      <c r="C8" s="221" t="s">
        <v>196</v>
      </c>
      <c r="D8" s="222"/>
      <c r="E8" s="179">
        <f>SUM(E9:E11)</f>
        <v>49600000</v>
      </c>
      <c r="F8" s="120">
        <f>SUM(F9:F11)</f>
        <v>68880000</v>
      </c>
      <c r="G8" s="122">
        <f t="shared" si="0"/>
        <v>19280000</v>
      </c>
      <c r="H8" s="82" t="s">
        <v>197</v>
      </c>
      <c r="I8" s="4"/>
      <c r="J8" s="4"/>
      <c r="K8" s="4"/>
      <c r="L8" s="4"/>
      <c r="M8" s="4"/>
      <c r="N8" s="4"/>
      <c r="O8" s="4"/>
      <c r="P8" s="180"/>
      <c r="Q8" s="94">
        <f>SUM(Q9:Q11)</f>
        <v>68880000</v>
      </c>
    </row>
    <row r="9" spans="2:23" ht="24.95" customHeight="1" x14ac:dyDescent="0.15">
      <c r="B9" s="128"/>
      <c r="C9" s="130"/>
      <c r="D9" s="129" t="s">
        <v>42</v>
      </c>
      <c r="E9" s="181">
        <v>9920000</v>
      </c>
      <c r="F9" s="136">
        <f t="shared" ref="F9:F14" si="1">Q9</f>
        <v>13776000</v>
      </c>
      <c r="G9" s="136">
        <f t="shared" si="0"/>
        <v>3856000</v>
      </c>
      <c r="H9" s="137" t="s">
        <v>60</v>
      </c>
      <c r="I9" s="182">
        <v>2000</v>
      </c>
      <c r="J9" s="139" t="s">
        <v>14</v>
      </c>
      <c r="K9" s="139" t="s">
        <v>15</v>
      </c>
      <c r="L9" s="140">
        <v>28</v>
      </c>
      <c r="M9" s="139" t="s">
        <v>17</v>
      </c>
      <c r="N9" s="139" t="s">
        <v>15</v>
      </c>
      <c r="O9" s="140">
        <v>246</v>
      </c>
      <c r="P9" s="139" t="s">
        <v>32</v>
      </c>
      <c r="Q9" s="183">
        <f>I9*L9*O9</f>
        <v>13776000</v>
      </c>
    </row>
    <row r="10" spans="2:23" ht="24.95" customHeight="1" x14ac:dyDescent="0.15">
      <c r="B10" s="128"/>
      <c r="C10" s="129"/>
      <c r="D10" s="129"/>
      <c r="E10" s="179">
        <v>2480000</v>
      </c>
      <c r="F10" s="120">
        <f t="shared" si="1"/>
        <v>3444000</v>
      </c>
      <c r="G10" s="120">
        <f t="shared" si="0"/>
        <v>964000</v>
      </c>
      <c r="H10" s="82" t="s">
        <v>127</v>
      </c>
      <c r="I10" s="184">
        <v>500</v>
      </c>
      <c r="J10" s="83" t="s">
        <v>14</v>
      </c>
      <c r="K10" s="83" t="s">
        <v>15</v>
      </c>
      <c r="L10" s="84">
        <v>28</v>
      </c>
      <c r="M10" s="83" t="s">
        <v>17</v>
      </c>
      <c r="N10" s="83" t="s">
        <v>15</v>
      </c>
      <c r="O10" s="84">
        <v>246</v>
      </c>
      <c r="P10" s="83" t="s">
        <v>32</v>
      </c>
      <c r="Q10" s="185">
        <f>I10*L10*O10</f>
        <v>3444000</v>
      </c>
    </row>
    <row r="11" spans="2:23" ht="24.95" customHeight="1" x14ac:dyDescent="0.15">
      <c r="B11" s="150"/>
      <c r="C11" s="143"/>
      <c r="D11" s="143"/>
      <c r="E11" s="186">
        <v>37200000</v>
      </c>
      <c r="F11" s="121">
        <f t="shared" si="1"/>
        <v>51660000</v>
      </c>
      <c r="G11" s="121">
        <f t="shared" si="0"/>
        <v>14460000</v>
      </c>
      <c r="H11" s="85" t="s">
        <v>61</v>
      </c>
      <c r="I11" s="86">
        <v>7500</v>
      </c>
      <c r="J11" s="87" t="s">
        <v>14</v>
      </c>
      <c r="K11" s="87" t="s">
        <v>15</v>
      </c>
      <c r="L11" s="88">
        <v>28</v>
      </c>
      <c r="M11" s="87" t="s">
        <v>17</v>
      </c>
      <c r="N11" s="87" t="s">
        <v>15</v>
      </c>
      <c r="O11" s="88">
        <v>246</v>
      </c>
      <c r="P11" s="87" t="s">
        <v>32</v>
      </c>
      <c r="Q11" s="187">
        <f>I11*L11*O11</f>
        <v>51660000</v>
      </c>
    </row>
    <row r="12" spans="2:23" ht="24.95" customHeight="1" x14ac:dyDescent="0.15">
      <c r="B12" s="223" t="s">
        <v>0</v>
      </c>
      <c r="C12" s="224"/>
      <c r="D12" s="222"/>
      <c r="E12" s="188">
        <f>SUM(E14:E15)</f>
        <v>253000000</v>
      </c>
      <c r="F12" s="122">
        <f t="shared" si="1"/>
        <v>257000000</v>
      </c>
      <c r="G12" s="122">
        <f>F12-E12</f>
        <v>4000000</v>
      </c>
      <c r="H12" s="89"/>
      <c r="I12" s="90"/>
      <c r="J12" s="91"/>
      <c r="K12" s="91"/>
      <c r="L12" s="92"/>
      <c r="M12" s="91"/>
      <c r="N12" s="91"/>
      <c r="O12" s="92"/>
      <c r="P12" s="93"/>
      <c r="Q12" s="94">
        <f>SUM(Q14:Q15)</f>
        <v>257000000</v>
      </c>
    </row>
    <row r="13" spans="2:23" ht="24.95" customHeight="1" x14ac:dyDescent="0.15">
      <c r="B13" s="126"/>
      <c r="C13" s="225" t="s">
        <v>0</v>
      </c>
      <c r="D13" s="222"/>
      <c r="E13" s="181">
        <f>SUM(E14:E15)</f>
        <v>253000000</v>
      </c>
      <c r="F13" s="136">
        <f>SUM(F14:F15)</f>
        <v>257000000</v>
      </c>
      <c r="G13" s="136">
        <f>F13-E13</f>
        <v>4000000</v>
      </c>
      <c r="H13" s="89" t="s">
        <v>71</v>
      </c>
      <c r="I13" s="138"/>
      <c r="J13" s="139"/>
      <c r="K13" s="139"/>
      <c r="L13" s="140"/>
      <c r="M13" s="139"/>
      <c r="N13" s="139"/>
      <c r="O13" s="140"/>
      <c r="P13" s="141"/>
      <c r="Q13" s="142">
        <f>SUM(Q14:Q15)</f>
        <v>257000000</v>
      </c>
    </row>
    <row r="14" spans="2:23" ht="24.95" customHeight="1" x14ac:dyDescent="0.15">
      <c r="B14" s="128"/>
      <c r="C14" s="130"/>
      <c r="D14" s="129" t="s">
        <v>69</v>
      </c>
      <c r="E14" s="181">
        <v>202400000</v>
      </c>
      <c r="F14" s="136">
        <f t="shared" si="1"/>
        <v>206400000</v>
      </c>
      <c r="G14" s="136">
        <f>F14-E14</f>
        <v>4000000</v>
      </c>
      <c r="H14" s="137" t="s">
        <v>62</v>
      </c>
      <c r="I14" s="138">
        <v>51600000</v>
      </c>
      <c r="J14" s="139" t="s">
        <v>14</v>
      </c>
      <c r="K14" s="139" t="s">
        <v>15</v>
      </c>
      <c r="L14" s="140">
        <v>4</v>
      </c>
      <c r="M14" s="189" t="s">
        <v>18</v>
      </c>
      <c r="N14" s="189"/>
      <c r="O14" s="140"/>
      <c r="P14" s="141"/>
      <c r="Q14" s="142">
        <f t="shared" ref="Q14:Q19" si="2">I14*L14</f>
        <v>206400000</v>
      </c>
    </row>
    <row r="15" spans="2:23" ht="24.95" customHeight="1" x14ac:dyDescent="0.15">
      <c r="B15" s="150"/>
      <c r="C15" s="143"/>
      <c r="D15" s="143"/>
      <c r="E15" s="186">
        <v>50600000</v>
      </c>
      <c r="F15" s="121">
        <f>Q15</f>
        <v>50600000</v>
      </c>
      <c r="G15" s="121">
        <f>F15-E15</f>
        <v>0</v>
      </c>
      <c r="H15" s="85" t="s">
        <v>63</v>
      </c>
      <c r="I15" s="86">
        <v>12650000</v>
      </c>
      <c r="J15" s="87" t="s">
        <v>14</v>
      </c>
      <c r="K15" s="87" t="s">
        <v>15</v>
      </c>
      <c r="L15" s="88">
        <v>4</v>
      </c>
      <c r="M15" s="148" t="s">
        <v>18</v>
      </c>
      <c r="N15" s="87"/>
      <c r="O15" s="88"/>
      <c r="P15" s="95"/>
      <c r="Q15" s="96">
        <f t="shared" si="2"/>
        <v>50600000</v>
      </c>
    </row>
    <row r="16" spans="2:23" ht="24.95" customHeight="1" x14ac:dyDescent="0.15">
      <c r="B16" s="223" t="s">
        <v>10</v>
      </c>
      <c r="C16" s="224"/>
      <c r="D16" s="222"/>
      <c r="E16" s="188">
        <v>0</v>
      </c>
      <c r="F16" s="190">
        <v>0</v>
      </c>
      <c r="G16" s="122">
        <v>0</v>
      </c>
      <c r="H16" s="89"/>
      <c r="I16" s="90"/>
      <c r="J16" s="91"/>
      <c r="K16" s="91"/>
      <c r="L16" s="92"/>
      <c r="M16" s="91"/>
      <c r="N16" s="91"/>
      <c r="O16" s="92"/>
      <c r="P16" s="93"/>
      <c r="Q16" s="94">
        <f t="shared" si="2"/>
        <v>0</v>
      </c>
      <c r="W16" s="2"/>
    </row>
    <row r="17" spans="2:23" ht="24.95" customHeight="1" x14ac:dyDescent="0.15">
      <c r="B17" s="126"/>
      <c r="C17" s="225" t="s">
        <v>10</v>
      </c>
      <c r="D17" s="222"/>
      <c r="E17" s="188">
        <f>SUM(E18:E19)</f>
        <v>0</v>
      </c>
      <c r="F17" s="190">
        <f>SUM(F18:F19)</f>
        <v>0</v>
      </c>
      <c r="G17" s="122">
        <f>SUM(G18:G19)</f>
        <v>0</v>
      </c>
      <c r="H17" s="89" t="s">
        <v>70</v>
      </c>
      <c r="I17" s="90"/>
      <c r="J17" s="91"/>
      <c r="K17" s="91"/>
      <c r="L17" s="92"/>
      <c r="M17" s="91"/>
      <c r="N17" s="91"/>
      <c r="O17" s="92"/>
      <c r="P17" s="93"/>
      <c r="Q17" s="94">
        <f t="shared" si="2"/>
        <v>0</v>
      </c>
      <c r="W17" s="2"/>
    </row>
    <row r="18" spans="2:23" ht="24.95" customHeight="1" x14ac:dyDescent="0.15">
      <c r="B18" s="128"/>
      <c r="C18" s="130"/>
      <c r="D18" s="129" t="s">
        <v>10</v>
      </c>
      <c r="E18" s="179">
        <v>0</v>
      </c>
      <c r="F18" s="191">
        <v>0</v>
      </c>
      <c r="G18" s="120">
        <f t="shared" ref="G18:G32" si="3">F18-E18</f>
        <v>0</v>
      </c>
      <c r="H18" s="97" t="s">
        <v>64</v>
      </c>
      <c r="I18" s="98"/>
      <c r="J18" s="83"/>
      <c r="K18" s="83"/>
      <c r="L18" s="84"/>
      <c r="M18" s="83"/>
      <c r="N18" s="83"/>
      <c r="O18" s="84"/>
      <c r="P18" s="78"/>
      <c r="Q18" s="99">
        <f t="shared" si="2"/>
        <v>0</v>
      </c>
    </row>
    <row r="19" spans="2:23" ht="24.95" customHeight="1" x14ac:dyDescent="0.15">
      <c r="B19" s="150"/>
      <c r="C19" s="143"/>
      <c r="D19" s="143"/>
      <c r="E19" s="186">
        <v>0</v>
      </c>
      <c r="F19" s="192">
        <v>0</v>
      </c>
      <c r="G19" s="121">
        <f t="shared" si="3"/>
        <v>0</v>
      </c>
      <c r="H19" s="85" t="s">
        <v>65</v>
      </c>
      <c r="I19" s="86"/>
      <c r="J19" s="87"/>
      <c r="K19" s="87"/>
      <c r="L19" s="88"/>
      <c r="M19" s="87"/>
      <c r="N19" s="87"/>
      <c r="O19" s="88"/>
      <c r="P19" s="95"/>
      <c r="Q19" s="96">
        <f t="shared" si="2"/>
        <v>0</v>
      </c>
    </row>
    <row r="20" spans="2:23" ht="24.95" customHeight="1" x14ac:dyDescent="0.15">
      <c r="B20" s="223" t="s">
        <v>11</v>
      </c>
      <c r="C20" s="224"/>
      <c r="D20" s="222"/>
      <c r="E20" s="188">
        <f>SUM(E22:E22)</f>
        <v>14625000</v>
      </c>
      <c r="F20" s="122">
        <f t="shared" ref="F20:F27" si="4">Q20</f>
        <v>0</v>
      </c>
      <c r="G20" s="122">
        <f t="shared" si="3"/>
        <v>-14625000</v>
      </c>
      <c r="H20" s="89"/>
      <c r="I20" s="90"/>
      <c r="J20" s="91"/>
      <c r="K20" s="91"/>
      <c r="L20" s="92"/>
      <c r="M20" s="91"/>
      <c r="N20" s="91"/>
      <c r="O20" s="92"/>
      <c r="P20" s="93"/>
      <c r="Q20" s="94">
        <f>SUM(Q22:Q22)</f>
        <v>0</v>
      </c>
    </row>
    <row r="21" spans="2:23" ht="24.95" customHeight="1" x14ac:dyDescent="0.15">
      <c r="B21" s="126"/>
      <c r="C21" s="164" t="s">
        <v>11</v>
      </c>
      <c r="D21" s="165"/>
      <c r="E21" s="188">
        <v>14625000</v>
      </c>
      <c r="F21" s="122">
        <f>SUM(F22:F22)</f>
        <v>0</v>
      </c>
      <c r="G21" s="122">
        <f>SUM(G22:G22)</f>
        <v>-14625000</v>
      </c>
      <c r="H21" s="89" t="s">
        <v>11</v>
      </c>
      <c r="I21" s="90"/>
      <c r="J21" s="91"/>
      <c r="K21" s="91"/>
      <c r="L21" s="92"/>
      <c r="M21" s="91"/>
      <c r="N21" s="91"/>
      <c r="O21" s="92"/>
      <c r="P21" s="93"/>
      <c r="Q21" s="94">
        <f>SUM(Q22:Q22)</f>
        <v>0</v>
      </c>
    </row>
    <row r="22" spans="2:23" ht="24.95" customHeight="1" x14ac:dyDescent="0.15">
      <c r="B22" s="128"/>
      <c r="C22" s="130"/>
      <c r="D22" s="129" t="s">
        <v>11</v>
      </c>
      <c r="E22" s="179">
        <v>14625000</v>
      </c>
      <c r="F22" s="120">
        <f t="shared" si="4"/>
        <v>0</v>
      </c>
      <c r="G22" s="120">
        <f t="shared" si="3"/>
        <v>-14625000</v>
      </c>
      <c r="H22" s="82" t="s">
        <v>206</v>
      </c>
      <c r="I22" s="98"/>
      <c r="J22" s="83"/>
      <c r="K22" s="83"/>
      <c r="L22" s="84"/>
      <c r="M22" s="83"/>
      <c r="N22" s="83"/>
      <c r="O22" s="84"/>
      <c r="P22" s="78"/>
      <c r="Q22" s="99">
        <f>I22*L22</f>
        <v>0</v>
      </c>
      <c r="R22" s="17"/>
    </row>
    <row r="23" spans="2:23" ht="24.95" customHeight="1" x14ac:dyDescent="0.15">
      <c r="B23" s="223" t="s">
        <v>12</v>
      </c>
      <c r="C23" s="224"/>
      <c r="D23" s="222"/>
      <c r="E23" s="181">
        <f>SUM(E25:E27)</f>
        <v>6743593</v>
      </c>
      <c r="F23" s="136">
        <f>Q23</f>
        <v>2930000</v>
      </c>
      <c r="G23" s="136">
        <f>F23-E23</f>
        <v>-3813593</v>
      </c>
      <c r="H23" s="137"/>
      <c r="I23" s="138" t="s">
        <v>1</v>
      </c>
      <c r="J23" s="139" t="s">
        <v>1</v>
      </c>
      <c r="K23" s="139" t="s">
        <v>1</v>
      </c>
      <c r="L23" s="140" t="s">
        <v>1</v>
      </c>
      <c r="M23" s="139" t="s">
        <v>1</v>
      </c>
      <c r="N23" s="139" t="s">
        <v>1</v>
      </c>
      <c r="O23" s="140" t="s">
        <v>1</v>
      </c>
      <c r="P23" s="141" t="s">
        <v>1</v>
      </c>
      <c r="Q23" s="142">
        <f>SUM(Q25:Q27)</f>
        <v>2930000</v>
      </c>
      <c r="T23" s="2"/>
    </row>
    <row r="24" spans="2:23" ht="24.95" customHeight="1" x14ac:dyDescent="0.15">
      <c r="B24" s="126"/>
      <c r="C24" s="231" t="s">
        <v>12</v>
      </c>
      <c r="D24" s="220"/>
      <c r="E24" s="188">
        <f>SUM(E25:E27)</f>
        <v>6743593</v>
      </c>
      <c r="F24" s="122">
        <f>SUM(F25:F27)</f>
        <v>2930000</v>
      </c>
      <c r="G24" s="122">
        <f>F24-E24</f>
        <v>-3813593</v>
      </c>
      <c r="H24" s="89" t="s">
        <v>12</v>
      </c>
      <c r="I24" s="90"/>
      <c r="J24" s="91"/>
      <c r="K24" s="91"/>
      <c r="L24" s="92"/>
      <c r="M24" s="91"/>
      <c r="N24" s="91"/>
      <c r="O24" s="92"/>
      <c r="P24" s="93"/>
      <c r="Q24" s="94">
        <f>SUM(Q25:Q27)</f>
        <v>2930000</v>
      </c>
      <c r="T24" s="2"/>
    </row>
    <row r="25" spans="2:23" ht="24.95" customHeight="1" x14ac:dyDescent="0.15">
      <c r="B25" s="128"/>
      <c r="C25" s="130"/>
      <c r="D25" s="129" t="s">
        <v>12</v>
      </c>
      <c r="E25" s="179">
        <v>50000</v>
      </c>
      <c r="F25" s="120">
        <f t="shared" si="4"/>
        <v>50000</v>
      </c>
      <c r="G25" s="120">
        <f>F25-E25</f>
        <v>0</v>
      </c>
      <c r="H25" s="97" t="s">
        <v>68</v>
      </c>
      <c r="I25" s="98">
        <v>25000</v>
      </c>
      <c r="J25" s="83" t="s">
        <v>14</v>
      </c>
      <c r="K25" s="83" t="s">
        <v>15</v>
      </c>
      <c r="L25" s="84">
        <v>2</v>
      </c>
      <c r="M25" s="83" t="s">
        <v>19</v>
      </c>
      <c r="N25" s="83"/>
      <c r="O25" s="84"/>
      <c r="P25" s="78"/>
      <c r="Q25" s="99">
        <f>I25*L25</f>
        <v>50000</v>
      </c>
      <c r="T25" s="2"/>
    </row>
    <row r="26" spans="2:23" ht="24.95" customHeight="1" x14ac:dyDescent="0.15">
      <c r="B26" s="128"/>
      <c r="C26" s="129"/>
      <c r="D26" s="129"/>
      <c r="E26" s="179">
        <v>2745000</v>
      </c>
      <c r="F26" s="120">
        <f t="shared" si="4"/>
        <v>2880000</v>
      </c>
      <c r="G26" s="120">
        <f>F26-E26</f>
        <v>135000</v>
      </c>
      <c r="H26" s="82" t="s">
        <v>113</v>
      </c>
      <c r="I26" s="98">
        <v>240000</v>
      </c>
      <c r="J26" s="83" t="s">
        <v>14</v>
      </c>
      <c r="K26" s="83" t="s">
        <v>15</v>
      </c>
      <c r="L26" s="84">
        <v>12</v>
      </c>
      <c r="M26" s="83" t="s">
        <v>16</v>
      </c>
      <c r="N26" s="83" t="s">
        <v>1</v>
      </c>
      <c r="O26" s="84" t="s">
        <v>1</v>
      </c>
      <c r="P26" s="78" t="s">
        <v>1</v>
      </c>
      <c r="Q26" s="99">
        <f>I26*L26</f>
        <v>2880000</v>
      </c>
      <c r="T26" s="2"/>
    </row>
    <row r="27" spans="2:23" ht="24.95" customHeight="1" x14ac:dyDescent="0.15">
      <c r="B27" s="128"/>
      <c r="C27" s="129"/>
      <c r="D27" s="129"/>
      <c r="E27" s="179">
        <v>3948593</v>
      </c>
      <c r="F27" s="120">
        <f t="shared" si="4"/>
        <v>0</v>
      </c>
      <c r="G27" s="120">
        <f t="shared" si="3"/>
        <v>-3948593</v>
      </c>
      <c r="H27" s="82" t="s">
        <v>157</v>
      </c>
      <c r="I27" s="98"/>
      <c r="J27" s="83"/>
      <c r="K27" s="83"/>
      <c r="L27" s="84"/>
      <c r="M27" s="83"/>
      <c r="N27" s="83"/>
      <c r="O27" s="84"/>
      <c r="P27" s="78" t="s">
        <v>1</v>
      </c>
      <c r="Q27" s="99">
        <f>I27*L27</f>
        <v>0</v>
      </c>
      <c r="T27" s="2"/>
    </row>
    <row r="28" spans="2:23" ht="24.95" customHeight="1" x14ac:dyDescent="0.15">
      <c r="B28" s="223" t="s">
        <v>59</v>
      </c>
      <c r="C28" s="224"/>
      <c r="D28" s="222"/>
      <c r="E28" s="122">
        <f>SUM(E30:E32)</f>
        <v>25084538</v>
      </c>
      <c r="F28" s="122">
        <f>Q28</f>
        <v>12040000</v>
      </c>
      <c r="G28" s="122">
        <f t="shared" si="3"/>
        <v>-13044538</v>
      </c>
      <c r="H28" s="89"/>
      <c r="I28" s="90"/>
      <c r="J28" s="91"/>
      <c r="K28" s="91"/>
      <c r="L28" s="92"/>
      <c r="M28" s="91"/>
      <c r="N28" s="91"/>
      <c r="O28" s="92"/>
      <c r="P28" s="93"/>
      <c r="Q28" s="94">
        <f>SUM(Q30:Q32)</f>
        <v>12040000</v>
      </c>
      <c r="T28" s="2"/>
    </row>
    <row r="29" spans="2:23" ht="24.95" customHeight="1" x14ac:dyDescent="0.15">
      <c r="B29" s="126"/>
      <c r="C29" s="225" t="s">
        <v>59</v>
      </c>
      <c r="D29" s="222"/>
      <c r="E29" s="122">
        <f>SUM(E30:E32)</f>
        <v>25084538</v>
      </c>
      <c r="F29" s="122">
        <f>SUM(F30:F32)</f>
        <v>12040000</v>
      </c>
      <c r="G29" s="122">
        <f t="shared" si="3"/>
        <v>-13044538</v>
      </c>
      <c r="H29" s="89" t="s">
        <v>59</v>
      </c>
      <c r="I29" s="90"/>
      <c r="J29" s="91"/>
      <c r="K29" s="91"/>
      <c r="L29" s="92"/>
      <c r="M29" s="91"/>
      <c r="N29" s="91"/>
      <c r="O29" s="92"/>
      <c r="P29" s="93"/>
      <c r="Q29" s="94">
        <f>SUM(Q30:Q32)</f>
        <v>12040000</v>
      </c>
      <c r="T29" s="2"/>
    </row>
    <row r="30" spans="2:23" ht="24.95" customHeight="1" x14ac:dyDescent="0.15">
      <c r="B30" s="128"/>
      <c r="C30" s="130"/>
      <c r="D30" s="129" t="s">
        <v>59</v>
      </c>
      <c r="E30" s="179">
        <v>1200000</v>
      </c>
      <c r="F30" s="120">
        <f t="shared" ref="F30:F32" si="5">Q30</f>
        <v>0</v>
      </c>
      <c r="G30" s="120">
        <f t="shared" si="3"/>
        <v>-1200000</v>
      </c>
      <c r="H30" s="97" t="s">
        <v>66</v>
      </c>
      <c r="I30" s="98"/>
      <c r="J30" s="83"/>
      <c r="K30" s="83"/>
      <c r="L30" s="84"/>
      <c r="M30" s="83"/>
      <c r="N30" s="83"/>
      <c r="O30" s="84"/>
      <c r="P30" s="78"/>
      <c r="Q30" s="99">
        <f>I30*L30</f>
        <v>0</v>
      </c>
      <c r="T30" s="2"/>
    </row>
    <row r="31" spans="2:23" ht="24.95" customHeight="1" x14ac:dyDescent="0.15">
      <c r="B31" s="128"/>
      <c r="C31" s="129"/>
      <c r="D31" s="129"/>
      <c r="E31" s="120">
        <v>23853641</v>
      </c>
      <c r="F31" s="120">
        <f t="shared" ref="F31" si="6">Q31</f>
        <v>12000000</v>
      </c>
      <c r="G31" s="120">
        <f t="shared" ref="G31" si="7">F31-E31</f>
        <v>-11853641</v>
      </c>
      <c r="H31" s="97" t="s">
        <v>67</v>
      </c>
      <c r="I31" s="98">
        <v>12000000</v>
      </c>
      <c r="J31" s="83" t="s">
        <v>14</v>
      </c>
      <c r="K31" s="83" t="s">
        <v>15</v>
      </c>
      <c r="L31" s="84">
        <v>1</v>
      </c>
      <c r="M31" s="83" t="s">
        <v>19</v>
      </c>
      <c r="N31" s="83"/>
      <c r="O31" s="84"/>
      <c r="P31" s="78"/>
      <c r="Q31" s="99">
        <f>I31*L31</f>
        <v>12000000</v>
      </c>
      <c r="T31" s="2"/>
    </row>
    <row r="32" spans="2:23" ht="24.95" customHeight="1" thickBot="1" x14ac:dyDescent="0.2">
      <c r="B32" s="131"/>
      <c r="C32" s="127"/>
      <c r="D32" s="127"/>
      <c r="E32" s="123">
        <v>30897</v>
      </c>
      <c r="F32" s="123">
        <f t="shared" si="5"/>
        <v>40000</v>
      </c>
      <c r="G32" s="123">
        <f t="shared" si="3"/>
        <v>9103</v>
      </c>
      <c r="H32" s="193" t="s">
        <v>172</v>
      </c>
      <c r="I32" s="101">
        <v>40000</v>
      </c>
      <c r="J32" s="102" t="s">
        <v>14</v>
      </c>
      <c r="K32" s="102" t="s">
        <v>15</v>
      </c>
      <c r="L32" s="103">
        <v>1</v>
      </c>
      <c r="M32" s="102" t="s">
        <v>19</v>
      </c>
      <c r="N32" s="102"/>
      <c r="O32" s="103"/>
      <c r="P32" s="10"/>
      <c r="Q32" s="104">
        <f>I32*L32</f>
        <v>40000</v>
      </c>
      <c r="T32" s="2"/>
    </row>
    <row r="33" spans="20:20" x14ac:dyDescent="0.15">
      <c r="T33" s="2"/>
    </row>
    <row r="34" spans="20:20" x14ac:dyDescent="0.15">
      <c r="T34" s="2"/>
    </row>
  </sheetData>
  <mergeCells count="19">
    <mergeCell ref="B28:D28"/>
    <mergeCell ref="C29:D29"/>
    <mergeCell ref="B16:D16"/>
    <mergeCell ref="C17:D17"/>
    <mergeCell ref="B20:D20"/>
    <mergeCell ref="C24:D24"/>
    <mergeCell ref="B23:D23"/>
    <mergeCell ref="B7:D7"/>
    <mergeCell ref="C8:D8"/>
    <mergeCell ref="B12:D12"/>
    <mergeCell ref="C13:D13"/>
    <mergeCell ref="H4:Q5"/>
    <mergeCell ref="B6:D6"/>
    <mergeCell ref="B3:C3"/>
    <mergeCell ref="B4:B5"/>
    <mergeCell ref="C4:C5"/>
    <mergeCell ref="D4:D5"/>
    <mergeCell ref="F4:F5"/>
    <mergeCell ref="E4:E5"/>
  </mergeCells>
  <phoneticPr fontId="2" type="noConversion"/>
  <printOptions horizontalCentered="1"/>
  <pageMargins left="0" right="0" top="0.78740157480314965" bottom="0.19685039370078741" header="0.39370078740157483" footer="0"/>
  <pageSetup paperSize="9" scale="56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U140"/>
  <sheetViews>
    <sheetView view="pageBreakPreview" topLeftCell="A121" zoomScale="85" zoomScaleNormal="85" zoomScaleSheetLayoutView="85" workbookViewId="0">
      <selection activeCell="B15" sqref="B15"/>
    </sheetView>
  </sheetViews>
  <sheetFormatPr defaultRowHeight="18" customHeight="1" x14ac:dyDescent="0.15"/>
  <cols>
    <col min="1" max="1" width="1.77734375" style="3" customWidth="1"/>
    <col min="2" max="2" width="3.5546875" style="3" customWidth="1"/>
    <col min="3" max="3" width="3.88671875" style="3" customWidth="1"/>
    <col min="4" max="4" width="12.109375" style="3" customWidth="1"/>
    <col min="5" max="7" width="15.77734375" style="3" customWidth="1"/>
    <col min="8" max="8" width="20.77734375" style="3" customWidth="1"/>
    <col min="9" max="9" width="11.77734375" style="4" customWidth="1"/>
    <col min="10" max="11" width="3.77734375" style="4" customWidth="1"/>
    <col min="12" max="12" width="6.77734375" style="4" customWidth="1"/>
    <col min="13" max="14" width="3.77734375" style="4" customWidth="1"/>
    <col min="15" max="15" width="5.77734375" style="4" customWidth="1"/>
    <col min="16" max="16" width="3.77734375" style="4" customWidth="1"/>
    <col min="17" max="17" width="13.77734375" style="4" customWidth="1"/>
    <col min="18" max="18" width="13.77734375" style="2" bestFit="1" customWidth="1"/>
    <col min="19" max="19" width="17.88671875" style="3" bestFit="1" customWidth="1"/>
    <col min="20" max="16384" width="8.88671875" style="3"/>
  </cols>
  <sheetData>
    <row r="2" spans="2:19" ht="18" customHeight="1" x14ac:dyDescent="0.15">
      <c r="E2" s="2">
        <f>F2-F7</f>
        <v>0.33333337306976318</v>
      </c>
      <c r="F2" s="71">
        <f>세입!F6</f>
        <v>340850000</v>
      </c>
      <c r="G2" s="5">
        <f>F7-F2</f>
        <v>-0.33333337306976318</v>
      </c>
    </row>
    <row r="3" spans="2:19" ht="18" customHeight="1" x14ac:dyDescent="0.15">
      <c r="I3" s="70"/>
      <c r="Q3" s="105"/>
    </row>
    <row r="4" spans="2:19" s="13" customFormat="1" ht="35.1" customHeight="1" thickBot="1" x14ac:dyDescent="0.2">
      <c r="B4" s="1" t="s">
        <v>179</v>
      </c>
      <c r="C4" s="1"/>
      <c r="D4" s="11"/>
      <c r="E4" s="11"/>
      <c r="F4" s="11"/>
      <c r="G4" s="11"/>
      <c r="H4" s="14"/>
      <c r="I4" s="14"/>
      <c r="J4" s="14"/>
      <c r="K4" s="14"/>
      <c r="L4" s="14"/>
      <c r="M4" s="14"/>
      <c r="N4" s="14"/>
      <c r="O4" s="14"/>
      <c r="P4" s="14"/>
      <c r="Q4" s="15" t="s">
        <v>110</v>
      </c>
      <c r="R4" s="16"/>
    </row>
    <row r="5" spans="2:19" ht="24.95" customHeight="1" x14ac:dyDescent="0.15">
      <c r="B5" s="212" t="s">
        <v>2</v>
      </c>
      <c r="C5" s="214" t="s">
        <v>3</v>
      </c>
      <c r="D5" s="214" t="s">
        <v>4</v>
      </c>
      <c r="E5" s="235" t="s">
        <v>205</v>
      </c>
      <c r="F5" s="235" t="s">
        <v>204</v>
      </c>
      <c r="G5" s="108" t="s">
        <v>5</v>
      </c>
      <c r="H5" s="226" t="s">
        <v>159</v>
      </c>
      <c r="I5" s="214"/>
      <c r="J5" s="214"/>
      <c r="K5" s="214"/>
      <c r="L5" s="214"/>
      <c r="M5" s="214"/>
      <c r="N5" s="214"/>
      <c r="O5" s="214"/>
      <c r="P5" s="214"/>
      <c r="Q5" s="227"/>
    </row>
    <row r="6" spans="2:19" ht="24.95" customHeight="1" thickBot="1" x14ac:dyDescent="0.2">
      <c r="B6" s="213"/>
      <c r="C6" s="215"/>
      <c r="D6" s="215"/>
      <c r="E6" s="236"/>
      <c r="F6" s="236"/>
      <c r="G6" s="107" t="s">
        <v>6</v>
      </c>
      <c r="H6" s="215"/>
      <c r="I6" s="215"/>
      <c r="J6" s="215"/>
      <c r="K6" s="215"/>
      <c r="L6" s="215"/>
      <c r="M6" s="215"/>
      <c r="N6" s="215"/>
      <c r="O6" s="215"/>
      <c r="P6" s="215"/>
      <c r="Q6" s="228"/>
      <c r="S6" s="17"/>
    </row>
    <row r="7" spans="2:19" ht="24.95" customHeight="1" thickBot="1" x14ac:dyDescent="0.2">
      <c r="B7" s="233" t="s">
        <v>8</v>
      </c>
      <c r="C7" s="234"/>
      <c r="D7" s="234"/>
      <c r="E7" s="118">
        <f>SUM(E8,E82,E117,E135,E132,E79)</f>
        <v>349053131</v>
      </c>
      <c r="F7" s="118">
        <f>SUM(F8,F82,F117,F135,F132,F79)</f>
        <v>340849999.66666663</v>
      </c>
      <c r="G7" s="118">
        <f>F7-E7</f>
        <v>-8203131.3333333731</v>
      </c>
      <c r="H7" s="76"/>
      <c r="I7" s="74"/>
      <c r="J7" s="74"/>
      <c r="K7" s="74"/>
      <c r="L7" s="74"/>
      <c r="M7" s="74"/>
      <c r="N7" s="74"/>
      <c r="O7" s="74"/>
      <c r="P7" s="74"/>
      <c r="Q7" s="77">
        <f>SUM(Q8,Q82,Q117,Q135,Q132,Q79)</f>
        <v>340849999.66666663</v>
      </c>
      <c r="S7" s="75"/>
    </row>
    <row r="8" spans="2:19" ht="26.1" customHeight="1" x14ac:dyDescent="0.15">
      <c r="B8" s="237" t="s">
        <v>190</v>
      </c>
      <c r="C8" s="238"/>
      <c r="D8" s="239"/>
      <c r="E8" s="119">
        <f>SUM(E9,E50,E53)</f>
        <v>277308957</v>
      </c>
      <c r="F8" s="119">
        <f>F9+F50+F53</f>
        <v>294847726.66666663</v>
      </c>
      <c r="G8" s="119">
        <f>F8-E8</f>
        <v>17538769.666666627</v>
      </c>
      <c r="H8" s="79"/>
      <c r="I8" s="80"/>
      <c r="J8" s="80"/>
      <c r="K8" s="80"/>
      <c r="L8" s="80"/>
      <c r="M8" s="80"/>
      <c r="N8" s="80"/>
      <c r="O8" s="80"/>
      <c r="P8" s="80"/>
      <c r="Q8" s="81">
        <f>SUM(Q9,Q50,Q53)</f>
        <v>294847726.66666663</v>
      </c>
    </row>
    <row r="9" spans="2:19" ht="26.1" customHeight="1" x14ac:dyDescent="0.15">
      <c r="B9" s="166"/>
      <c r="C9" s="164" t="s">
        <v>13</v>
      </c>
      <c r="D9" s="167"/>
      <c r="E9" s="122">
        <f>SUM(E10,E25,E36,E38,E40,E46)</f>
        <v>221308800</v>
      </c>
      <c r="F9" s="122">
        <f>SUM(F10,F25,F36,F38,F40,F46)</f>
        <v>243940966.66666666</v>
      </c>
      <c r="G9" s="122">
        <f>F9-E9</f>
        <v>22632166.666666657</v>
      </c>
      <c r="H9" s="89"/>
      <c r="I9" s="168"/>
      <c r="J9" s="168"/>
      <c r="K9" s="168"/>
      <c r="L9" s="168"/>
      <c r="M9" s="168"/>
      <c r="N9" s="168"/>
      <c r="O9" s="168"/>
      <c r="P9" s="168"/>
      <c r="Q9" s="94">
        <f>SUM(Q10,Q25,Q36,Q38,Q40,Q46)</f>
        <v>243940966.66666666</v>
      </c>
    </row>
    <row r="10" spans="2:19" ht="26.1" customHeight="1" x14ac:dyDescent="0.15">
      <c r="B10" s="128"/>
      <c r="C10" s="130"/>
      <c r="D10" s="132" t="s">
        <v>194</v>
      </c>
      <c r="E10" s="120">
        <v>167233000</v>
      </c>
      <c r="F10" s="120">
        <f>Q10</f>
        <v>186983000</v>
      </c>
      <c r="G10" s="120">
        <f>F10-E10</f>
        <v>19750000</v>
      </c>
      <c r="H10" s="82" t="s">
        <v>114</v>
      </c>
      <c r="I10" s="98"/>
      <c r="J10" s="83"/>
      <c r="K10" s="83"/>
      <c r="L10" s="84"/>
      <c r="M10" s="83"/>
      <c r="N10" s="83"/>
      <c r="O10" s="84"/>
      <c r="P10" s="78"/>
      <c r="Q10" s="99">
        <f>SUM(Q11:Q24)</f>
        <v>186983000</v>
      </c>
    </row>
    <row r="11" spans="2:19" ht="26.1" customHeight="1" x14ac:dyDescent="0.15">
      <c r="B11" s="128"/>
      <c r="C11" s="129"/>
      <c r="D11" s="129"/>
      <c r="E11" s="120"/>
      <c r="F11" s="120"/>
      <c r="G11" s="120"/>
      <c r="H11" s="169" t="s">
        <v>220</v>
      </c>
      <c r="I11" s="98">
        <v>3371000</v>
      </c>
      <c r="J11" s="83" t="s">
        <v>14</v>
      </c>
      <c r="K11" s="83" t="s">
        <v>15</v>
      </c>
      <c r="L11" s="84">
        <v>12</v>
      </c>
      <c r="M11" s="83" t="s">
        <v>16</v>
      </c>
      <c r="N11" s="83" t="s">
        <v>15</v>
      </c>
      <c r="O11" s="84">
        <v>1</v>
      </c>
      <c r="P11" s="78" t="s">
        <v>17</v>
      </c>
      <c r="Q11" s="99">
        <f t="shared" ref="Q11:Q24" si="0">I11*L11*O11</f>
        <v>40452000</v>
      </c>
    </row>
    <row r="12" spans="2:19" ht="26.1" customHeight="1" x14ac:dyDescent="0.15">
      <c r="B12" s="128"/>
      <c r="C12" s="129"/>
      <c r="D12" s="129"/>
      <c r="E12" s="120"/>
      <c r="F12" s="120"/>
      <c r="G12" s="120"/>
      <c r="H12" s="169" t="s">
        <v>150</v>
      </c>
      <c r="I12" s="98">
        <v>1799000</v>
      </c>
      <c r="J12" s="83" t="s">
        <v>14</v>
      </c>
      <c r="K12" s="83" t="s">
        <v>15</v>
      </c>
      <c r="L12" s="84">
        <v>5</v>
      </c>
      <c r="M12" s="83" t="s">
        <v>16</v>
      </c>
      <c r="N12" s="83" t="s">
        <v>15</v>
      </c>
      <c r="O12" s="84">
        <v>1</v>
      </c>
      <c r="P12" s="78" t="s">
        <v>17</v>
      </c>
      <c r="Q12" s="99">
        <f t="shared" si="0"/>
        <v>8995000</v>
      </c>
      <c r="S12" s="9"/>
    </row>
    <row r="13" spans="2:19" ht="26.1" customHeight="1" x14ac:dyDescent="0.15">
      <c r="B13" s="128"/>
      <c r="C13" s="129"/>
      <c r="D13" s="129"/>
      <c r="E13" s="120"/>
      <c r="F13" s="120"/>
      <c r="G13" s="120"/>
      <c r="H13" s="169" t="s">
        <v>210</v>
      </c>
      <c r="I13" s="98">
        <v>2058000</v>
      </c>
      <c r="J13" s="83" t="s">
        <v>14</v>
      </c>
      <c r="K13" s="83" t="s">
        <v>15</v>
      </c>
      <c r="L13" s="84">
        <v>7</v>
      </c>
      <c r="M13" s="83" t="s">
        <v>16</v>
      </c>
      <c r="N13" s="83" t="s">
        <v>15</v>
      </c>
      <c r="O13" s="84">
        <v>1</v>
      </c>
      <c r="P13" s="78" t="s">
        <v>17</v>
      </c>
      <c r="Q13" s="99">
        <f t="shared" si="0"/>
        <v>14406000</v>
      </c>
      <c r="S13" s="9"/>
    </row>
    <row r="14" spans="2:19" ht="26.1" customHeight="1" x14ac:dyDescent="0.15">
      <c r="B14" s="128"/>
      <c r="C14" s="129"/>
      <c r="D14" s="129"/>
      <c r="E14" s="120"/>
      <c r="F14" s="120"/>
      <c r="G14" s="120"/>
      <c r="H14" s="169" t="s">
        <v>150</v>
      </c>
      <c r="I14" s="98">
        <v>1799000</v>
      </c>
      <c r="J14" s="83" t="s">
        <v>14</v>
      </c>
      <c r="K14" s="83" t="s">
        <v>15</v>
      </c>
      <c r="L14" s="84">
        <v>2</v>
      </c>
      <c r="M14" s="83" t="s">
        <v>16</v>
      </c>
      <c r="N14" s="83" t="s">
        <v>15</v>
      </c>
      <c r="O14" s="84">
        <v>1</v>
      </c>
      <c r="P14" s="78" t="s">
        <v>17</v>
      </c>
      <c r="Q14" s="99">
        <f t="shared" si="0"/>
        <v>3598000</v>
      </c>
    </row>
    <row r="15" spans="2:19" ht="26.1" customHeight="1" x14ac:dyDescent="0.15">
      <c r="B15" s="128"/>
      <c r="C15" s="129"/>
      <c r="D15" s="129"/>
      <c r="E15" s="120"/>
      <c r="F15" s="120"/>
      <c r="G15" s="120"/>
      <c r="H15" s="169" t="s">
        <v>207</v>
      </c>
      <c r="I15" s="98">
        <v>1881000</v>
      </c>
      <c r="J15" s="83" t="s">
        <v>14</v>
      </c>
      <c r="K15" s="83" t="s">
        <v>15</v>
      </c>
      <c r="L15" s="84">
        <v>10</v>
      </c>
      <c r="M15" s="83" t="s">
        <v>16</v>
      </c>
      <c r="N15" s="83" t="s">
        <v>15</v>
      </c>
      <c r="O15" s="84">
        <v>1</v>
      </c>
      <c r="P15" s="78" t="s">
        <v>17</v>
      </c>
      <c r="Q15" s="99">
        <f t="shared" si="0"/>
        <v>18810000</v>
      </c>
    </row>
    <row r="16" spans="2:19" ht="26.1" customHeight="1" x14ac:dyDescent="0.15">
      <c r="B16" s="128"/>
      <c r="C16" s="129"/>
      <c r="D16" s="129"/>
      <c r="E16" s="120"/>
      <c r="F16" s="120"/>
      <c r="G16" s="120"/>
      <c r="H16" s="169" t="s">
        <v>199</v>
      </c>
      <c r="I16" s="98">
        <v>1639000</v>
      </c>
      <c r="J16" s="83" t="s">
        <v>14</v>
      </c>
      <c r="K16" s="83" t="s">
        <v>15</v>
      </c>
      <c r="L16" s="84">
        <v>2</v>
      </c>
      <c r="M16" s="83" t="s">
        <v>16</v>
      </c>
      <c r="N16" s="83" t="s">
        <v>15</v>
      </c>
      <c r="O16" s="84">
        <v>1</v>
      </c>
      <c r="P16" s="78" t="s">
        <v>17</v>
      </c>
      <c r="Q16" s="99">
        <f t="shared" si="0"/>
        <v>3278000</v>
      </c>
    </row>
    <row r="17" spans="2:19" ht="26.1" customHeight="1" x14ac:dyDescent="0.15">
      <c r="B17" s="128"/>
      <c r="C17" s="129"/>
      <c r="D17" s="129"/>
      <c r="E17" s="120"/>
      <c r="F17" s="120"/>
      <c r="G17" s="120"/>
      <c r="H17" s="169" t="s">
        <v>208</v>
      </c>
      <c r="I17" s="98">
        <v>1707000</v>
      </c>
      <c r="J17" s="83" t="s">
        <v>14</v>
      </c>
      <c r="K17" s="83" t="s">
        <v>15</v>
      </c>
      <c r="L17" s="84">
        <v>10</v>
      </c>
      <c r="M17" s="83" t="s">
        <v>16</v>
      </c>
      <c r="N17" s="83" t="s">
        <v>15</v>
      </c>
      <c r="O17" s="84">
        <v>1</v>
      </c>
      <c r="P17" s="78" t="s">
        <v>17</v>
      </c>
      <c r="Q17" s="99">
        <f t="shared" si="0"/>
        <v>17070000</v>
      </c>
    </row>
    <row r="18" spans="2:19" ht="26.1" customHeight="1" x14ac:dyDescent="0.15">
      <c r="B18" s="128"/>
      <c r="C18" s="129"/>
      <c r="D18" s="129"/>
      <c r="E18" s="120"/>
      <c r="F18" s="120"/>
      <c r="G18" s="120"/>
      <c r="H18" s="82" t="s">
        <v>199</v>
      </c>
      <c r="I18" s="98">
        <v>1643000</v>
      </c>
      <c r="J18" s="83" t="s">
        <v>14</v>
      </c>
      <c r="K18" s="83" t="s">
        <v>15</v>
      </c>
      <c r="L18" s="84">
        <v>2</v>
      </c>
      <c r="M18" s="83" t="s">
        <v>16</v>
      </c>
      <c r="N18" s="83" t="s">
        <v>15</v>
      </c>
      <c r="O18" s="84">
        <v>1</v>
      </c>
      <c r="P18" s="78" t="s">
        <v>17</v>
      </c>
      <c r="Q18" s="99">
        <f t="shared" si="0"/>
        <v>3286000</v>
      </c>
    </row>
    <row r="19" spans="2:19" ht="26.1" customHeight="1" x14ac:dyDescent="0.15">
      <c r="B19" s="128"/>
      <c r="C19" s="129"/>
      <c r="D19" s="129"/>
      <c r="E19" s="120"/>
      <c r="F19" s="120"/>
      <c r="G19" s="120"/>
      <c r="H19" s="82" t="s">
        <v>209</v>
      </c>
      <c r="I19" s="98">
        <v>1707000</v>
      </c>
      <c r="J19" s="83" t="s">
        <v>14</v>
      </c>
      <c r="K19" s="83" t="s">
        <v>15</v>
      </c>
      <c r="L19" s="84">
        <v>10</v>
      </c>
      <c r="M19" s="83" t="s">
        <v>16</v>
      </c>
      <c r="N19" s="83" t="s">
        <v>15</v>
      </c>
      <c r="O19" s="84">
        <v>1</v>
      </c>
      <c r="P19" s="78" t="s">
        <v>17</v>
      </c>
      <c r="Q19" s="99">
        <f t="shared" si="0"/>
        <v>17070000</v>
      </c>
    </row>
    <row r="20" spans="2:19" ht="26.1" customHeight="1" x14ac:dyDescent="0.15">
      <c r="B20" s="128"/>
      <c r="C20" s="129"/>
      <c r="D20" s="129"/>
      <c r="E20" s="120"/>
      <c r="F20" s="120"/>
      <c r="G20" s="120"/>
      <c r="H20" s="82" t="s">
        <v>207</v>
      </c>
      <c r="I20" s="98">
        <v>1881000</v>
      </c>
      <c r="J20" s="83" t="s">
        <v>14</v>
      </c>
      <c r="K20" s="83" t="s">
        <v>15</v>
      </c>
      <c r="L20" s="84">
        <v>12</v>
      </c>
      <c r="M20" s="83" t="s">
        <v>16</v>
      </c>
      <c r="N20" s="83" t="s">
        <v>15</v>
      </c>
      <c r="O20" s="84">
        <v>1</v>
      </c>
      <c r="P20" s="78" t="s">
        <v>17</v>
      </c>
      <c r="Q20" s="99">
        <f t="shared" si="0"/>
        <v>22572000</v>
      </c>
    </row>
    <row r="21" spans="2:19" ht="26.1" customHeight="1" x14ac:dyDescent="0.15">
      <c r="B21" s="128"/>
      <c r="C21" s="129"/>
      <c r="D21" s="129"/>
      <c r="E21" s="120"/>
      <c r="F21" s="120"/>
      <c r="G21" s="120"/>
      <c r="H21" s="232" t="s">
        <v>72</v>
      </c>
      <c r="I21" s="98">
        <v>1643000</v>
      </c>
      <c r="J21" s="83" t="s">
        <v>14</v>
      </c>
      <c r="K21" s="83" t="s">
        <v>15</v>
      </c>
      <c r="L21" s="84">
        <v>2</v>
      </c>
      <c r="M21" s="83" t="s">
        <v>16</v>
      </c>
      <c r="N21" s="83" t="s">
        <v>15</v>
      </c>
      <c r="O21" s="84">
        <v>1</v>
      </c>
      <c r="P21" s="78" t="s">
        <v>17</v>
      </c>
      <c r="Q21" s="99">
        <f t="shared" si="0"/>
        <v>3286000</v>
      </c>
    </row>
    <row r="22" spans="2:19" ht="26.1" customHeight="1" x14ac:dyDescent="0.15">
      <c r="B22" s="128"/>
      <c r="C22" s="129"/>
      <c r="D22" s="129"/>
      <c r="E22" s="120"/>
      <c r="F22" s="120"/>
      <c r="G22" s="120"/>
      <c r="H22" s="232"/>
      <c r="I22" s="98">
        <v>1692000</v>
      </c>
      <c r="J22" s="83" t="s">
        <v>14</v>
      </c>
      <c r="K22" s="83" t="s">
        <v>15</v>
      </c>
      <c r="L22" s="84">
        <v>10</v>
      </c>
      <c r="M22" s="83" t="s">
        <v>16</v>
      </c>
      <c r="N22" s="83" t="s">
        <v>15</v>
      </c>
      <c r="O22" s="84">
        <v>1</v>
      </c>
      <c r="P22" s="78" t="s">
        <v>17</v>
      </c>
      <c r="Q22" s="99">
        <f t="shared" si="0"/>
        <v>16920000</v>
      </c>
    </row>
    <row r="23" spans="2:19" ht="26.1" customHeight="1" x14ac:dyDescent="0.15">
      <c r="B23" s="128"/>
      <c r="C23" s="129"/>
      <c r="D23" s="129"/>
      <c r="E23" s="120"/>
      <c r="F23" s="120"/>
      <c r="G23" s="120"/>
      <c r="H23" s="232" t="s">
        <v>73</v>
      </c>
      <c r="I23" s="98">
        <v>1420000</v>
      </c>
      <c r="J23" s="83" t="s">
        <v>14</v>
      </c>
      <c r="K23" s="83" t="s">
        <v>15</v>
      </c>
      <c r="L23" s="84">
        <v>2</v>
      </c>
      <c r="M23" s="83" t="s">
        <v>16</v>
      </c>
      <c r="N23" s="83" t="s">
        <v>15</v>
      </c>
      <c r="O23" s="84">
        <v>1</v>
      </c>
      <c r="P23" s="78" t="s">
        <v>17</v>
      </c>
      <c r="Q23" s="99">
        <f t="shared" si="0"/>
        <v>2840000</v>
      </c>
    </row>
    <row r="24" spans="2:19" ht="26.1" customHeight="1" x14ac:dyDescent="0.15">
      <c r="B24" s="128"/>
      <c r="C24" s="129"/>
      <c r="D24" s="129"/>
      <c r="E24" s="120"/>
      <c r="F24" s="120"/>
      <c r="G24" s="120"/>
      <c r="H24" s="231"/>
      <c r="I24" s="98">
        <v>1440000</v>
      </c>
      <c r="J24" s="83" t="s">
        <v>14</v>
      </c>
      <c r="K24" s="83" t="s">
        <v>15</v>
      </c>
      <c r="L24" s="84">
        <v>10</v>
      </c>
      <c r="M24" s="83" t="s">
        <v>16</v>
      </c>
      <c r="N24" s="83" t="s">
        <v>15</v>
      </c>
      <c r="O24" s="84">
        <v>1</v>
      </c>
      <c r="P24" s="78" t="s">
        <v>17</v>
      </c>
      <c r="Q24" s="99">
        <f t="shared" si="0"/>
        <v>14400000</v>
      </c>
    </row>
    <row r="25" spans="2:19" ht="26.1" customHeight="1" x14ac:dyDescent="0.15">
      <c r="B25" s="128"/>
      <c r="C25" s="129"/>
      <c r="D25" s="130" t="s">
        <v>20</v>
      </c>
      <c r="E25" s="136">
        <v>22405600</v>
      </c>
      <c r="F25" s="136">
        <f>Q25</f>
        <v>22159200</v>
      </c>
      <c r="G25" s="136">
        <f>F25-E25</f>
        <v>-246400</v>
      </c>
      <c r="H25" s="137" t="s">
        <v>20</v>
      </c>
      <c r="I25" s="138" t="s">
        <v>1</v>
      </c>
      <c r="J25" s="139" t="s">
        <v>1</v>
      </c>
      <c r="K25" s="139" t="s">
        <v>1</v>
      </c>
      <c r="L25" s="140" t="s">
        <v>1</v>
      </c>
      <c r="M25" s="139" t="s">
        <v>1</v>
      </c>
      <c r="N25" s="139" t="s">
        <v>1</v>
      </c>
      <c r="O25" s="140" t="s">
        <v>1</v>
      </c>
      <c r="P25" s="141" t="s">
        <v>1</v>
      </c>
      <c r="Q25" s="142">
        <f>SUM(Q26,Q27)</f>
        <v>22159200</v>
      </c>
    </row>
    <row r="26" spans="2:19" ht="26.1" customHeight="1" x14ac:dyDescent="0.15">
      <c r="B26" s="128"/>
      <c r="C26" s="129"/>
      <c r="D26" s="129"/>
      <c r="E26" s="120"/>
      <c r="F26" s="120"/>
      <c r="G26" s="120"/>
      <c r="H26" s="97" t="s">
        <v>74</v>
      </c>
      <c r="I26" s="98">
        <v>9279600</v>
      </c>
      <c r="J26" s="83" t="s">
        <v>14</v>
      </c>
      <c r="K26" s="83" t="s">
        <v>15</v>
      </c>
      <c r="L26" s="84">
        <v>2</v>
      </c>
      <c r="M26" s="83" t="s">
        <v>19</v>
      </c>
      <c r="N26" s="83"/>
      <c r="O26" s="84"/>
      <c r="P26" s="78"/>
      <c r="Q26" s="99">
        <f>I26*L26</f>
        <v>18559200</v>
      </c>
    </row>
    <row r="27" spans="2:19" ht="26.1" customHeight="1" x14ac:dyDescent="0.15">
      <c r="B27" s="128"/>
      <c r="C27" s="129"/>
      <c r="D27" s="129"/>
      <c r="E27" s="120"/>
      <c r="F27" s="120"/>
      <c r="G27" s="120"/>
      <c r="H27" s="82" t="s">
        <v>161</v>
      </c>
      <c r="I27" s="98"/>
      <c r="J27" s="83"/>
      <c r="K27" s="83"/>
      <c r="L27" s="84"/>
      <c r="M27" s="83"/>
      <c r="N27" s="83"/>
      <c r="O27" s="84"/>
      <c r="P27" s="78"/>
      <c r="Q27" s="99">
        <f>SUM(Q28:Q35)</f>
        <v>3600000</v>
      </c>
    </row>
    <row r="28" spans="2:19" ht="26.1" customHeight="1" x14ac:dyDescent="0.15">
      <c r="B28" s="128"/>
      <c r="C28" s="129"/>
      <c r="D28" s="129"/>
      <c r="E28" s="120"/>
      <c r="F28" s="120"/>
      <c r="G28" s="120"/>
      <c r="H28" s="170" t="s">
        <v>214</v>
      </c>
      <c r="I28" s="98">
        <v>60000</v>
      </c>
      <c r="J28" s="83" t="s">
        <v>14</v>
      </c>
      <c r="K28" s="83" t="s">
        <v>15</v>
      </c>
      <c r="L28" s="84">
        <v>12</v>
      </c>
      <c r="M28" s="83" t="s">
        <v>16</v>
      </c>
      <c r="N28" s="83"/>
      <c r="O28" s="84"/>
      <c r="P28" s="78"/>
      <c r="Q28" s="99">
        <f t="shared" ref="Q28:Q35" si="1">I28*L28</f>
        <v>720000</v>
      </c>
    </row>
    <row r="29" spans="2:19" ht="26.1" customHeight="1" x14ac:dyDescent="0.15">
      <c r="B29" s="128"/>
      <c r="C29" s="129"/>
      <c r="D29" s="129"/>
      <c r="E29" s="120"/>
      <c r="F29" s="120"/>
      <c r="G29" s="120"/>
      <c r="H29" s="169" t="s">
        <v>215</v>
      </c>
      <c r="I29" s="98">
        <v>40000</v>
      </c>
      <c r="J29" s="83" t="s">
        <v>14</v>
      </c>
      <c r="K29" s="83" t="s">
        <v>15</v>
      </c>
      <c r="L29" s="84">
        <v>12</v>
      </c>
      <c r="M29" s="83" t="s">
        <v>16</v>
      </c>
      <c r="N29" s="83"/>
      <c r="O29" s="84"/>
      <c r="P29" s="78"/>
      <c r="Q29" s="99">
        <f t="shared" si="1"/>
        <v>480000</v>
      </c>
      <c r="S29" s="9"/>
    </row>
    <row r="30" spans="2:19" ht="26.1" customHeight="1" x14ac:dyDescent="0.15">
      <c r="B30" s="128"/>
      <c r="C30" s="129"/>
      <c r="D30" s="129"/>
      <c r="E30" s="120"/>
      <c r="F30" s="120"/>
      <c r="G30" s="120"/>
      <c r="H30" s="169" t="s">
        <v>216</v>
      </c>
      <c r="I30" s="98">
        <v>40000</v>
      </c>
      <c r="J30" s="83" t="s">
        <v>14</v>
      </c>
      <c r="K30" s="83" t="s">
        <v>15</v>
      </c>
      <c r="L30" s="84">
        <v>12</v>
      </c>
      <c r="M30" s="83" t="s">
        <v>16</v>
      </c>
      <c r="N30" s="83"/>
      <c r="O30" s="84"/>
      <c r="P30" s="78"/>
      <c r="Q30" s="99">
        <f t="shared" si="1"/>
        <v>480000</v>
      </c>
    </row>
    <row r="31" spans="2:19" ht="26.1" customHeight="1" x14ac:dyDescent="0.15">
      <c r="B31" s="128"/>
      <c r="C31" s="129"/>
      <c r="D31" s="129"/>
      <c r="E31" s="120"/>
      <c r="F31" s="120"/>
      <c r="G31" s="120"/>
      <c r="H31" s="169" t="s">
        <v>217</v>
      </c>
      <c r="I31" s="98">
        <v>20000</v>
      </c>
      <c r="J31" s="83" t="s">
        <v>14</v>
      </c>
      <c r="K31" s="83" t="s">
        <v>15</v>
      </c>
      <c r="L31" s="84">
        <v>12</v>
      </c>
      <c r="M31" s="83" t="s">
        <v>16</v>
      </c>
      <c r="N31" s="83"/>
      <c r="O31" s="84"/>
      <c r="P31" s="78"/>
      <c r="Q31" s="99">
        <f t="shared" si="1"/>
        <v>240000</v>
      </c>
    </row>
    <row r="32" spans="2:19" ht="26.1" customHeight="1" x14ac:dyDescent="0.15">
      <c r="B32" s="128"/>
      <c r="C32" s="129"/>
      <c r="D32" s="129"/>
      <c r="E32" s="120"/>
      <c r="F32" s="120"/>
      <c r="G32" s="120"/>
      <c r="H32" s="169" t="s">
        <v>218</v>
      </c>
      <c r="I32" s="98">
        <v>20000</v>
      </c>
      <c r="J32" s="83" t="s">
        <v>14</v>
      </c>
      <c r="K32" s="83" t="s">
        <v>15</v>
      </c>
      <c r="L32" s="84">
        <v>12</v>
      </c>
      <c r="M32" s="83" t="s">
        <v>16</v>
      </c>
      <c r="N32" s="83"/>
      <c r="O32" s="84"/>
      <c r="P32" s="78"/>
      <c r="Q32" s="99">
        <f t="shared" si="1"/>
        <v>240000</v>
      </c>
    </row>
    <row r="33" spans="2:19" ht="26.1" customHeight="1" x14ac:dyDescent="0.15">
      <c r="B33" s="128"/>
      <c r="C33" s="129"/>
      <c r="D33" s="129"/>
      <c r="E33" s="120"/>
      <c r="F33" s="120"/>
      <c r="G33" s="120"/>
      <c r="H33" s="169" t="s">
        <v>219</v>
      </c>
      <c r="I33" s="98">
        <v>40000</v>
      </c>
      <c r="J33" s="83" t="s">
        <v>14</v>
      </c>
      <c r="K33" s="83" t="s">
        <v>15</v>
      </c>
      <c r="L33" s="84">
        <v>12</v>
      </c>
      <c r="M33" s="83" t="s">
        <v>16</v>
      </c>
      <c r="N33" s="83"/>
      <c r="O33" s="84"/>
      <c r="P33" s="78"/>
      <c r="Q33" s="99">
        <f t="shared" si="1"/>
        <v>480000</v>
      </c>
    </row>
    <row r="34" spans="2:19" ht="26.1" customHeight="1" x14ac:dyDescent="0.15">
      <c r="B34" s="128"/>
      <c r="C34" s="129"/>
      <c r="D34" s="129"/>
      <c r="E34" s="120"/>
      <c r="F34" s="120"/>
      <c r="G34" s="120"/>
      <c r="H34" s="82" t="s">
        <v>76</v>
      </c>
      <c r="I34" s="98">
        <v>40000</v>
      </c>
      <c r="J34" s="83" t="s">
        <v>14</v>
      </c>
      <c r="K34" s="83" t="s">
        <v>15</v>
      </c>
      <c r="L34" s="84">
        <v>12</v>
      </c>
      <c r="M34" s="83" t="s">
        <v>16</v>
      </c>
      <c r="N34" s="83"/>
      <c r="O34" s="84"/>
      <c r="P34" s="78"/>
      <c r="Q34" s="99">
        <f t="shared" si="1"/>
        <v>480000</v>
      </c>
    </row>
    <row r="35" spans="2:19" ht="26.1" customHeight="1" x14ac:dyDescent="0.15">
      <c r="B35" s="128"/>
      <c r="C35" s="129"/>
      <c r="D35" s="129"/>
      <c r="E35" s="120"/>
      <c r="F35" s="120"/>
      <c r="G35" s="120"/>
      <c r="H35" s="82" t="s">
        <v>77</v>
      </c>
      <c r="I35" s="98">
        <v>40000</v>
      </c>
      <c r="J35" s="83" t="s">
        <v>14</v>
      </c>
      <c r="K35" s="83" t="s">
        <v>15</v>
      </c>
      <c r="L35" s="84">
        <v>12</v>
      </c>
      <c r="M35" s="83" t="s">
        <v>16</v>
      </c>
      <c r="N35" s="83"/>
      <c r="O35" s="84"/>
      <c r="P35" s="78"/>
      <c r="Q35" s="99">
        <f t="shared" si="1"/>
        <v>480000</v>
      </c>
    </row>
    <row r="36" spans="2:19" ht="26.1" customHeight="1" x14ac:dyDescent="0.15">
      <c r="B36" s="128"/>
      <c r="C36" s="129"/>
      <c r="D36" s="130" t="s">
        <v>58</v>
      </c>
      <c r="E36" s="136">
        <v>0</v>
      </c>
      <c r="F36" s="136">
        <f>Q36</f>
        <v>0</v>
      </c>
      <c r="G36" s="136">
        <f>F36-E36</f>
        <v>0</v>
      </c>
      <c r="H36" s="137" t="s">
        <v>58</v>
      </c>
      <c r="I36" s="138" t="s">
        <v>1</v>
      </c>
      <c r="J36" s="139" t="s">
        <v>1</v>
      </c>
      <c r="K36" s="139" t="s">
        <v>1</v>
      </c>
      <c r="L36" s="140" t="s">
        <v>1</v>
      </c>
      <c r="M36" s="139" t="s">
        <v>1</v>
      </c>
      <c r="N36" s="139" t="s">
        <v>1</v>
      </c>
      <c r="O36" s="140" t="s">
        <v>1</v>
      </c>
      <c r="P36" s="141" t="s">
        <v>1</v>
      </c>
      <c r="Q36" s="142">
        <f>SUM(Q37:Q37)</f>
        <v>0</v>
      </c>
      <c r="R36" s="3"/>
    </row>
    <row r="37" spans="2:19" ht="26.1" customHeight="1" x14ac:dyDescent="0.15">
      <c r="B37" s="128"/>
      <c r="C37" s="129"/>
      <c r="D37" s="129"/>
      <c r="E37" s="120"/>
      <c r="F37" s="120"/>
      <c r="G37" s="120"/>
      <c r="H37" s="97" t="s">
        <v>78</v>
      </c>
      <c r="I37" s="98"/>
      <c r="J37" s="83"/>
      <c r="K37" s="83"/>
      <c r="L37" s="84"/>
      <c r="M37" s="83"/>
      <c r="N37" s="83"/>
      <c r="O37" s="84"/>
      <c r="P37" s="78"/>
      <c r="Q37" s="99">
        <f>I37*L37*O37</f>
        <v>0</v>
      </c>
      <c r="R37" s="3"/>
    </row>
    <row r="38" spans="2:19" ht="26.1" customHeight="1" x14ac:dyDescent="0.15">
      <c r="B38" s="128"/>
      <c r="C38" s="129"/>
      <c r="D38" s="171" t="s">
        <v>169</v>
      </c>
      <c r="E38" s="136">
        <v>15803160</v>
      </c>
      <c r="F38" s="136">
        <f>Q38</f>
        <v>17428516.666666668</v>
      </c>
      <c r="G38" s="136">
        <f>F38-E38</f>
        <v>1625356.6666666679</v>
      </c>
      <c r="H38" s="137" t="s">
        <v>46</v>
      </c>
      <c r="I38" s="138"/>
      <c r="J38" s="139"/>
      <c r="K38" s="139"/>
      <c r="L38" s="140"/>
      <c r="M38" s="139"/>
      <c r="N38" s="139"/>
      <c r="O38" s="140"/>
      <c r="P38" s="141"/>
      <c r="Q38" s="142">
        <f>Q39</f>
        <v>17428516.666666668</v>
      </c>
    </row>
    <row r="39" spans="2:19" ht="26.1" customHeight="1" x14ac:dyDescent="0.15">
      <c r="B39" s="128"/>
      <c r="C39" s="129"/>
      <c r="D39" s="129"/>
      <c r="E39" s="120"/>
      <c r="F39" s="120"/>
      <c r="G39" s="120"/>
      <c r="H39" s="97" t="s">
        <v>79</v>
      </c>
      <c r="I39" s="98">
        <f>(Q10+Q25)/12/12</f>
        <v>1452376.388888889</v>
      </c>
      <c r="J39" s="83" t="s">
        <v>14</v>
      </c>
      <c r="K39" s="83" t="s">
        <v>15</v>
      </c>
      <c r="L39" s="84">
        <v>12</v>
      </c>
      <c r="M39" s="83" t="s">
        <v>16</v>
      </c>
      <c r="N39" s="83"/>
      <c r="O39" s="84"/>
      <c r="P39" s="78"/>
      <c r="Q39" s="99">
        <f>+I39*L39</f>
        <v>17428516.666666668</v>
      </c>
      <c r="S39" s="18"/>
    </row>
    <row r="40" spans="2:19" ht="26.1" customHeight="1" x14ac:dyDescent="0.15">
      <c r="B40" s="128"/>
      <c r="C40" s="129"/>
      <c r="D40" s="130" t="s">
        <v>44</v>
      </c>
      <c r="E40" s="136">
        <v>15767040</v>
      </c>
      <c r="F40" s="136">
        <f>Q40</f>
        <v>17270250</v>
      </c>
      <c r="G40" s="136">
        <f>F40-E40</f>
        <v>1503210</v>
      </c>
      <c r="H40" s="137" t="s">
        <v>52</v>
      </c>
      <c r="I40" s="138"/>
      <c r="J40" s="139"/>
      <c r="K40" s="139"/>
      <c r="L40" s="140"/>
      <c r="M40" s="139"/>
      <c r="N40" s="139"/>
      <c r="O40" s="140"/>
      <c r="P40" s="141"/>
      <c r="Q40" s="142">
        <f>SUM(Q41:Q45)</f>
        <v>17270250</v>
      </c>
    </row>
    <row r="41" spans="2:19" ht="26.1" customHeight="1" x14ac:dyDescent="0.15">
      <c r="B41" s="128"/>
      <c r="C41" s="129"/>
      <c r="D41" s="129"/>
      <c r="E41" s="120"/>
      <c r="F41" s="120"/>
      <c r="G41" s="120"/>
      <c r="H41" s="97" t="s">
        <v>80</v>
      </c>
      <c r="I41" s="98">
        <f>Q10+Q27</f>
        <v>190583000</v>
      </c>
      <c r="J41" s="83" t="s">
        <v>14</v>
      </c>
      <c r="K41" s="83" t="s">
        <v>15</v>
      </c>
      <c r="L41" s="172">
        <v>4.5</v>
      </c>
      <c r="M41" s="83" t="s">
        <v>7</v>
      </c>
      <c r="N41" s="83"/>
      <c r="O41" s="84"/>
      <c r="P41" s="78"/>
      <c r="Q41" s="173">
        <f>ROUNDDOWN((I41*L41/100),-1)</f>
        <v>8576230</v>
      </c>
    </row>
    <row r="42" spans="2:19" ht="26.1" customHeight="1" x14ac:dyDescent="0.15">
      <c r="B42" s="128"/>
      <c r="C42" s="129"/>
      <c r="D42" s="129"/>
      <c r="E42" s="120"/>
      <c r="F42" s="120"/>
      <c r="G42" s="120"/>
      <c r="H42" s="97" t="s">
        <v>81</v>
      </c>
      <c r="I42" s="98">
        <f>Q10+Q27</f>
        <v>190583000</v>
      </c>
      <c r="J42" s="83" t="s">
        <v>14</v>
      </c>
      <c r="K42" s="83" t="s">
        <v>15</v>
      </c>
      <c r="L42" s="174">
        <v>3.06</v>
      </c>
      <c r="M42" s="83" t="s">
        <v>7</v>
      </c>
      <c r="N42" s="83"/>
      <c r="O42" s="84"/>
      <c r="P42" s="78"/>
      <c r="Q42" s="99">
        <f>ROUNDDOWN((I42*L42/100),-1)</f>
        <v>5831830</v>
      </c>
    </row>
    <row r="43" spans="2:19" ht="26.1" customHeight="1" x14ac:dyDescent="0.15">
      <c r="B43" s="128"/>
      <c r="C43" s="129"/>
      <c r="D43" s="129"/>
      <c r="E43" s="120"/>
      <c r="F43" s="120"/>
      <c r="G43" s="120"/>
      <c r="H43" s="97" t="s">
        <v>82</v>
      </c>
      <c r="I43" s="98">
        <f>Q42</f>
        <v>5831830</v>
      </c>
      <c r="J43" s="83" t="s">
        <v>14</v>
      </c>
      <c r="K43" s="83" t="s">
        <v>15</v>
      </c>
      <c r="L43" s="174">
        <v>6.55</v>
      </c>
      <c r="M43" s="83" t="s">
        <v>7</v>
      </c>
      <c r="N43" s="83"/>
      <c r="O43" s="84"/>
      <c r="P43" s="78"/>
      <c r="Q43" s="99">
        <f>ROUNDDOWN((I43*L43/100),-1)</f>
        <v>381980</v>
      </c>
    </row>
    <row r="44" spans="2:19" ht="26.1" customHeight="1" x14ac:dyDescent="0.15">
      <c r="B44" s="128"/>
      <c r="C44" s="129"/>
      <c r="D44" s="129"/>
      <c r="E44" s="120"/>
      <c r="F44" s="120"/>
      <c r="G44" s="120"/>
      <c r="H44" s="97" t="s">
        <v>84</v>
      </c>
      <c r="I44" s="98">
        <f>SUM(Q12:Q24)+SUM(Q29:Q35)</f>
        <v>149411000</v>
      </c>
      <c r="J44" s="83" t="s">
        <v>14</v>
      </c>
      <c r="K44" s="83" t="s">
        <v>15</v>
      </c>
      <c r="L44" s="174">
        <v>0.9</v>
      </c>
      <c r="M44" s="83" t="s">
        <v>7</v>
      </c>
      <c r="N44" s="83"/>
      <c r="O44" s="84"/>
      <c r="P44" s="78"/>
      <c r="Q44" s="99">
        <f>ROUNDDOWN((I44*L44/100),-1)</f>
        <v>1344690</v>
      </c>
    </row>
    <row r="45" spans="2:19" ht="26.1" customHeight="1" thickBot="1" x14ac:dyDescent="0.2">
      <c r="B45" s="131"/>
      <c r="C45" s="127"/>
      <c r="D45" s="127"/>
      <c r="E45" s="123"/>
      <c r="F45" s="123"/>
      <c r="G45" s="123"/>
      <c r="H45" s="106" t="s">
        <v>83</v>
      </c>
      <c r="I45" s="101">
        <f>SUM(Q12:Q24)+SUM(Q29:Q35)</f>
        <v>149411000</v>
      </c>
      <c r="J45" s="102" t="s">
        <v>14</v>
      </c>
      <c r="K45" s="102" t="s">
        <v>15</v>
      </c>
      <c r="L45" s="175">
        <v>0.76</v>
      </c>
      <c r="M45" s="102" t="s">
        <v>7</v>
      </c>
      <c r="N45" s="102"/>
      <c r="O45" s="103"/>
      <c r="P45" s="10"/>
      <c r="Q45" s="104">
        <f>ROUNDDOWN((I45*L45/100),-1)</f>
        <v>1135520</v>
      </c>
    </row>
    <row r="46" spans="2:19" ht="26.1" customHeight="1" x14ac:dyDescent="0.15">
      <c r="B46" s="128"/>
      <c r="C46" s="129"/>
      <c r="D46" s="129" t="s">
        <v>21</v>
      </c>
      <c r="E46" s="120">
        <v>100000</v>
      </c>
      <c r="F46" s="120">
        <f>Q46</f>
        <v>100000</v>
      </c>
      <c r="G46" s="120">
        <f>F46-E46</f>
        <v>0</v>
      </c>
      <c r="H46" s="97" t="s">
        <v>21</v>
      </c>
      <c r="I46" s="18" t="s">
        <v>1</v>
      </c>
      <c r="J46" s="83" t="s">
        <v>1</v>
      </c>
      <c r="K46" s="83" t="s">
        <v>1</v>
      </c>
      <c r="L46" s="84" t="s">
        <v>1</v>
      </c>
      <c r="M46" s="83" t="s">
        <v>1</v>
      </c>
      <c r="N46" s="83" t="s">
        <v>1</v>
      </c>
      <c r="O46" s="84" t="s">
        <v>1</v>
      </c>
      <c r="P46" s="78" t="s">
        <v>1</v>
      </c>
      <c r="Q46" s="99">
        <f>SUM(Q47:Q49)</f>
        <v>100000</v>
      </c>
    </row>
    <row r="47" spans="2:19" ht="26.1" customHeight="1" x14ac:dyDescent="0.15">
      <c r="B47" s="128"/>
      <c r="C47" s="129"/>
      <c r="D47" s="129"/>
      <c r="E47" s="120"/>
      <c r="F47" s="120"/>
      <c r="G47" s="120"/>
      <c r="H47" s="97" t="s">
        <v>85</v>
      </c>
      <c r="I47" s="98"/>
      <c r="J47" s="83"/>
      <c r="K47" s="83"/>
      <c r="L47" s="84"/>
      <c r="M47" s="83"/>
      <c r="N47" s="83" t="s">
        <v>1</v>
      </c>
      <c r="O47" s="84" t="s">
        <v>1</v>
      </c>
      <c r="P47" s="78" t="s">
        <v>1</v>
      </c>
      <c r="Q47" s="99">
        <f>+I47*L47</f>
        <v>0</v>
      </c>
    </row>
    <row r="48" spans="2:19" ht="26.1" customHeight="1" x14ac:dyDescent="0.15">
      <c r="B48" s="128"/>
      <c r="C48" s="129"/>
      <c r="D48" s="129"/>
      <c r="E48" s="120"/>
      <c r="F48" s="120"/>
      <c r="G48" s="120"/>
      <c r="H48" s="97" t="s">
        <v>86</v>
      </c>
      <c r="I48" s="98"/>
      <c r="J48" s="83"/>
      <c r="K48" s="83"/>
      <c r="L48" s="84"/>
      <c r="M48" s="83"/>
      <c r="N48" s="83"/>
      <c r="O48" s="84"/>
      <c r="P48" s="78"/>
      <c r="Q48" s="99">
        <f>+I48*L48</f>
        <v>0</v>
      </c>
    </row>
    <row r="49" spans="2:19" ht="26.1" customHeight="1" x14ac:dyDescent="0.15">
      <c r="B49" s="126"/>
      <c r="C49" s="143"/>
      <c r="D49" s="143"/>
      <c r="E49" s="121"/>
      <c r="F49" s="121"/>
      <c r="G49" s="121"/>
      <c r="H49" s="85" t="s">
        <v>87</v>
      </c>
      <c r="I49" s="86">
        <v>50000</v>
      </c>
      <c r="J49" s="87" t="s">
        <v>14</v>
      </c>
      <c r="K49" s="87" t="s">
        <v>15</v>
      </c>
      <c r="L49" s="88">
        <v>2</v>
      </c>
      <c r="M49" s="87" t="s">
        <v>19</v>
      </c>
      <c r="N49" s="87"/>
      <c r="O49" s="88"/>
      <c r="P49" s="95"/>
      <c r="Q49" s="96">
        <f>+I49*L49</f>
        <v>100000</v>
      </c>
    </row>
    <row r="50" spans="2:19" ht="24.95" customHeight="1" x14ac:dyDescent="0.15">
      <c r="B50" s="126" t="s">
        <v>1</v>
      </c>
      <c r="C50" s="144" t="s">
        <v>22</v>
      </c>
      <c r="D50" s="145"/>
      <c r="E50" s="122">
        <f>SUM(E52,E51)</f>
        <v>1280000</v>
      </c>
      <c r="F50" s="122">
        <f>SUM(F51:F52)</f>
        <v>1000000</v>
      </c>
      <c r="G50" s="122">
        <f>F50-E50</f>
        <v>-280000</v>
      </c>
      <c r="H50" s="89"/>
      <c r="I50" s="90" t="s">
        <v>1</v>
      </c>
      <c r="J50" s="91" t="s">
        <v>1</v>
      </c>
      <c r="K50" s="91" t="s">
        <v>1</v>
      </c>
      <c r="L50" s="92" t="s">
        <v>1</v>
      </c>
      <c r="M50" s="91" t="s">
        <v>1</v>
      </c>
      <c r="N50" s="91" t="s">
        <v>1</v>
      </c>
      <c r="O50" s="92" t="s">
        <v>1</v>
      </c>
      <c r="P50" s="93" t="s">
        <v>1</v>
      </c>
      <c r="Q50" s="94">
        <f>Q51+Q52</f>
        <v>1000000</v>
      </c>
    </row>
    <row r="51" spans="2:19" ht="24.95" customHeight="1" x14ac:dyDescent="0.15">
      <c r="B51" s="128"/>
      <c r="C51" s="130"/>
      <c r="D51" s="144" t="s">
        <v>23</v>
      </c>
      <c r="E51" s="122">
        <v>400000</v>
      </c>
      <c r="F51" s="122">
        <f>Q51</f>
        <v>400000</v>
      </c>
      <c r="G51" s="122">
        <f>F51-E51</f>
        <v>0</v>
      </c>
      <c r="H51" s="89" t="s">
        <v>88</v>
      </c>
      <c r="I51" s="90">
        <v>100000</v>
      </c>
      <c r="J51" s="91" t="s">
        <v>115</v>
      </c>
      <c r="K51" s="91" t="s">
        <v>116</v>
      </c>
      <c r="L51" s="92">
        <v>4</v>
      </c>
      <c r="M51" s="91" t="s">
        <v>119</v>
      </c>
      <c r="N51" s="91" t="s">
        <v>120</v>
      </c>
      <c r="O51" s="92" t="s">
        <v>120</v>
      </c>
      <c r="P51" s="93" t="s">
        <v>120</v>
      </c>
      <c r="Q51" s="94">
        <f>+I51*L51</f>
        <v>400000</v>
      </c>
      <c r="S51" s="2"/>
    </row>
    <row r="52" spans="2:19" ht="24.95" customHeight="1" x14ac:dyDescent="0.15">
      <c r="B52" s="128"/>
      <c r="C52" s="129"/>
      <c r="D52" s="144" t="s">
        <v>24</v>
      </c>
      <c r="E52" s="122">
        <v>880000</v>
      </c>
      <c r="F52" s="122">
        <f>Q52</f>
        <v>600000</v>
      </c>
      <c r="G52" s="122">
        <f>F52-E52</f>
        <v>-280000</v>
      </c>
      <c r="H52" s="89" t="s">
        <v>89</v>
      </c>
      <c r="I52" s="90">
        <v>150000</v>
      </c>
      <c r="J52" s="91" t="s">
        <v>14</v>
      </c>
      <c r="K52" s="91" t="s">
        <v>15</v>
      </c>
      <c r="L52" s="92">
        <v>4</v>
      </c>
      <c r="M52" s="91" t="s">
        <v>18</v>
      </c>
      <c r="N52" s="91"/>
      <c r="O52" s="92"/>
      <c r="P52" s="93"/>
      <c r="Q52" s="94">
        <f>+I52*L52</f>
        <v>600000</v>
      </c>
    </row>
    <row r="53" spans="2:19" ht="24.95" customHeight="1" x14ac:dyDescent="0.15">
      <c r="B53" s="126" t="s">
        <v>1</v>
      </c>
      <c r="C53" s="144" t="s">
        <v>25</v>
      </c>
      <c r="D53" s="145"/>
      <c r="E53" s="122">
        <f>SUM(E74,E71,E65,E62,E55,E54)</f>
        <v>54720157</v>
      </c>
      <c r="F53" s="122">
        <f>SUM(F54:F78)</f>
        <v>49906760</v>
      </c>
      <c r="G53" s="122">
        <f>F53-E53</f>
        <v>-4813397</v>
      </c>
      <c r="H53" s="146"/>
      <c r="I53" s="90" t="s">
        <v>1</v>
      </c>
      <c r="J53" s="91" t="s">
        <v>1</v>
      </c>
      <c r="K53" s="91" t="s">
        <v>1</v>
      </c>
      <c r="L53" s="92" t="s">
        <v>1</v>
      </c>
      <c r="M53" s="91" t="s">
        <v>1</v>
      </c>
      <c r="N53" s="91" t="s">
        <v>1</v>
      </c>
      <c r="O53" s="92" t="s">
        <v>1</v>
      </c>
      <c r="P53" s="93" t="s">
        <v>1</v>
      </c>
      <c r="Q53" s="94">
        <f>Q54+Q55+Q62+Q65+Q71+Q74</f>
        <v>49906760</v>
      </c>
    </row>
    <row r="54" spans="2:19" ht="24.95" customHeight="1" x14ac:dyDescent="0.15">
      <c r="B54" s="128"/>
      <c r="C54" s="130"/>
      <c r="D54" s="145" t="s">
        <v>195</v>
      </c>
      <c r="E54" s="122">
        <v>280000</v>
      </c>
      <c r="F54" s="122">
        <f>Q54</f>
        <v>280000</v>
      </c>
      <c r="G54" s="122">
        <f t="shared" ref="G54:G89" si="2">F54-E54</f>
        <v>0</v>
      </c>
      <c r="H54" s="89" t="s">
        <v>53</v>
      </c>
      <c r="I54" s="90">
        <v>70000</v>
      </c>
      <c r="J54" s="91" t="s">
        <v>115</v>
      </c>
      <c r="K54" s="91" t="s">
        <v>116</v>
      </c>
      <c r="L54" s="92">
        <v>4</v>
      </c>
      <c r="M54" s="91" t="s">
        <v>121</v>
      </c>
      <c r="N54" s="91" t="s">
        <v>120</v>
      </c>
      <c r="O54" s="92" t="s">
        <v>120</v>
      </c>
      <c r="P54" s="93" t="s">
        <v>120</v>
      </c>
      <c r="Q54" s="94">
        <f>+I54*L54</f>
        <v>280000</v>
      </c>
    </row>
    <row r="55" spans="2:19" ht="24.95" customHeight="1" x14ac:dyDescent="0.15">
      <c r="B55" s="128"/>
      <c r="C55" s="129"/>
      <c r="D55" s="129" t="s">
        <v>26</v>
      </c>
      <c r="E55" s="120">
        <v>19612397</v>
      </c>
      <c r="F55" s="120">
        <f>Q55</f>
        <v>13864000</v>
      </c>
      <c r="G55" s="120">
        <f t="shared" si="2"/>
        <v>-5748397</v>
      </c>
      <c r="H55" s="97" t="s">
        <v>54</v>
      </c>
      <c r="I55" s="18" t="s">
        <v>1</v>
      </c>
      <c r="J55" s="83" t="s">
        <v>1</v>
      </c>
      <c r="K55" s="83" t="s">
        <v>1</v>
      </c>
      <c r="L55" s="84" t="s">
        <v>1</v>
      </c>
      <c r="M55" s="83" t="s">
        <v>1</v>
      </c>
      <c r="N55" s="83" t="s">
        <v>1</v>
      </c>
      <c r="O55" s="84" t="s">
        <v>1</v>
      </c>
      <c r="P55" s="78" t="s">
        <v>1</v>
      </c>
      <c r="Q55" s="99">
        <f>SUM(Q56:Q61)</f>
        <v>13864000</v>
      </c>
    </row>
    <row r="56" spans="2:19" ht="24.95" customHeight="1" x14ac:dyDescent="0.15">
      <c r="B56" s="128"/>
      <c r="C56" s="129"/>
      <c r="D56" s="129"/>
      <c r="E56" s="120"/>
      <c r="F56" s="120"/>
      <c r="G56" s="120"/>
      <c r="H56" s="97" t="s">
        <v>90</v>
      </c>
      <c r="I56" s="98">
        <v>150000</v>
      </c>
      <c r="J56" s="83" t="s">
        <v>14</v>
      </c>
      <c r="K56" s="83" t="s">
        <v>15</v>
      </c>
      <c r="L56" s="84">
        <v>8</v>
      </c>
      <c r="M56" s="83" t="s">
        <v>19</v>
      </c>
      <c r="N56" s="83" t="s">
        <v>1</v>
      </c>
      <c r="O56" s="84" t="s">
        <v>1</v>
      </c>
      <c r="P56" s="78" t="s">
        <v>1</v>
      </c>
      <c r="Q56" s="99">
        <f t="shared" ref="Q56:Q61" si="3">I56*L56</f>
        <v>1200000</v>
      </c>
    </row>
    <row r="57" spans="2:19" ht="24.95" customHeight="1" x14ac:dyDescent="0.15">
      <c r="B57" s="128"/>
      <c r="C57" s="129"/>
      <c r="D57" s="129"/>
      <c r="E57" s="120"/>
      <c r="F57" s="120"/>
      <c r="G57" s="120"/>
      <c r="H57" s="97" t="s">
        <v>91</v>
      </c>
      <c r="I57" s="98">
        <v>200000</v>
      </c>
      <c r="J57" s="83" t="s">
        <v>14</v>
      </c>
      <c r="K57" s="83" t="s">
        <v>15</v>
      </c>
      <c r="L57" s="84">
        <v>12</v>
      </c>
      <c r="M57" s="83" t="s">
        <v>16</v>
      </c>
      <c r="N57" s="83"/>
      <c r="O57" s="84"/>
      <c r="P57" s="78"/>
      <c r="Q57" s="99">
        <f t="shared" si="3"/>
        <v>2400000</v>
      </c>
    </row>
    <row r="58" spans="2:19" ht="24.95" customHeight="1" x14ac:dyDescent="0.15">
      <c r="B58" s="128"/>
      <c r="C58" s="129"/>
      <c r="D58" s="129"/>
      <c r="E58" s="120"/>
      <c r="F58" s="120"/>
      <c r="G58" s="120"/>
      <c r="H58" s="97" t="s">
        <v>92</v>
      </c>
      <c r="I58" s="98">
        <v>300000</v>
      </c>
      <c r="J58" s="83" t="s">
        <v>14</v>
      </c>
      <c r="K58" s="83" t="s">
        <v>15</v>
      </c>
      <c r="L58" s="84">
        <v>5</v>
      </c>
      <c r="M58" s="83" t="s">
        <v>19</v>
      </c>
      <c r="N58" s="83" t="s">
        <v>1</v>
      </c>
      <c r="O58" s="84" t="s">
        <v>1</v>
      </c>
      <c r="P58" s="78" t="s">
        <v>1</v>
      </c>
      <c r="Q58" s="99">
        <f t="shared" si="3"/>
        <v>1500000</v>
      </c>
    </row>
    <row r="59" spans="2:19" ht="24.95" customHeight="1" x14ac:dyDescent="0.15">
      <c r="B59" s="128"/>
      <c r="C59" s="129"/>
      <c r="D59" s="129"/>
      <c r="E59" s="120"/>
      <c r="F59" s="120"/>
      <c r="G59" s="120"/>
      <c r="H59" s="97" t="s">
        <v>93</v>
      </c>
      <c r="I59" s="98">
        <v>650000</v>
      </c>
      <c r="J59" s="83" t="s">
        <v>14</v>
      </c>
      <c r="K59" s="83" t="s">
        <v>15</v>
      </c>
      <c r="L59" s="84">
        <v>12</v>
      </c>
      <c r="M59" s="83" t="s">
        <v>16</v>
      </c>
      <c r="N59" s="83" t="s">
        <v>1</v>
      </c>
      <c r="O59" s="84" t="s">
        <v>1</v>
      </c>
      <c r="P59" s="78" t="s">
        <v>1</v>
      </c>
      <c r="Q59" s="99">
        <f t="shared" si="3"/>
        <v>7800000</v>
      </c>
    </row>
    <row r="60" spans="2:19" ht="24.95" customHeight="1" x14ac:dyDescent="0.15">
      <c r="B60" s="128"/>
      <c r="C60" s="129"/>
      <c r="D60" s="129"/>
      <c r="E60" s="120"/>
      <c r="F60" s="120"/>
      <c r="G60" s="120"/>
      <c r="H60" s="82" t="s">
        <v>173</v>
      </c>
      <c r="I60" s="98">
        <v>77000</v>
      </c>
      <c r="J60" s="83" t="s">
        <v>14</v>
      </c>
      <c r="K60" s="83" t="s">
        <v>15</v>
      </c>
      <c r="L60" s="84">
        <v>12</v>
      </c>
      <c r="M60" s="83" t="s">
        <v>16</v>
      </c>
      <c r="N60" s="83" t="s">
        <v>1</v>
      </c>
      <c r="O60" s="84" t="s">
        <v>1</v>
      </c>
      <c r="P60" s="78" t="s">
        <v>1</v>
      </c>
      <c r="Q60" s="99">
        <f t="shared" si="3"/>
        <v>924000</v>
      </c>
    </row>
    <row r="61" spans="2:19" ht="24.95" customHeight="1" x14ac:dyDescent="0.15">
      <c r="B61" s="128"/>
      <c r="C61" s="129"/>
      <c r="D61" s="143"/>
      <c r="E61" s="121"/>
      <c r="F61" s="121"/>
      <c r="G61" s="121"/>
      <c r="H61" s="147" t="s">
        <v>211</v>
      </c>
      <c r="I61" s="86">
        <v>40000</v>
      </c>
      <c r="J61" s="87" t="s">
        <v>14</v>
      </c>
      <c r="K61" s="87" t="s">
        <v>15</v>
      </c>
      <c r="L61" s="88">
        <v>1</v>
      </c>
      <c r="M61" s="148" t="s">
        <v>19</v>
      </c>
      <c r="N61" s="87" t="s">
        <v>1</v>
      </c>
      <c r="O61" s="88" t="s">
        <v>1</v>
      </c>
      <c r="P61" s="95" t="s">
        <v>1</v>
      </c>
      <c r="Q61" s="96">
        <f t="shared" si="3"/>
        <v>40000</v>
      </c>
    </row>
    <row r="62" spans="2:19" ht="24.95" customHeight="1" x14ac:dyDescent="0.15">
      <c r="B62" s="128"/>
      <c r="C62" s="129"/>
      <c r="D62" s="129" t="s">
        <v>45</v>
      </c>
      <c r="E62" s="120">
        <v>7440000</v>
      </c>
      <c r="F62" s="120">
        <f>Q62</f>
        <v>7440000</v>
      </c>
      <c r="G62" s="120">
        <f t="shared" si="2"/>
        <v>0</v>
      </c>
      <c r="H62" s="82" t="s">
        <v>45</v>
      </c>
      <c r="I62" s="18" t="s">
        <v>1</v>
      </c>
      <c r="J62" s="83" t="s">
        <v>1</v>
      </c>
      <c r="K62" s="83" t="s">
        <v>1</v>
      </c>
      <c r="L62" s="84" t="s">
        <v>1</v>
      </c>
      <c r="M62" s="83" t="s">
        <v>1</v>
      </c>
      <c r="N62" s="83" t="s">
        <v>1</v>
      </c>
      <c r="O62" s="84" t="s">
        <v>1</v>
      </c>
      <c r="P62" s="78" t="s">
        <v>1</v>
      </c>
      <c r="Q62" s="99">
        <f>SUM(Q63:Q64)</f>
        <v>7440000</v>
      </c>
    </row>
    <row r="63" spans="2:19" ht="24.95" customHeight="1" x14ac:dyDescent="0.15">
      <c r="B63" s="128"/>
      <c r="C63" s="129"/>
      <c r="D63" s="129"/>
      <c r="E63" s="120"/>
      <c r="F63" s="120"/>
      <c r="G63" s="120"/>
      <c r="H63" s="97" t="s">
        <v>94</v>
      </c>
      <c r="I63" s="98">
        <v>500000</v>
      </c>
      <c r="J63" s="83" t="s">
        <v>14</v>
      </c>
      <c r="K63" s="83" t="s">
        <v>15</v>
      </c>
      <c r="L63" s="84">
        <v>12</v>
      </c>
      <c r="M63" s="83" t="s">
        <v>16</v>
      </c>
      <c r="N63" s="83" t="s">
        <v>1</v>
      </c>
      <c r="O63" s="84" t="s">
        <v>1</v>
      </c>
      <c r="P63" s="78" t="s">
        <v>1</v>
      </c>
      <c r="Q63" s="99">
        <f>+I63*L63</f>
        <v>6000000</v>
      </c>
    </row>
    <row r="64" spans="2:19" ht="24.95" customHeight="1" x14ac:dyDescent="0.15">
      <c r="B64" s="128"/>
      <c r="C64" s="129"/>
      <c r="D64" s="143"/>
      <c r="E64" s="121"/>
      <c r="F64" s="121"/>
      <c r="G64" s="121"/>
      <c r="H64" s="85" t="s">
        <v>95</v>
      </c>
      <c r="I64" s="86">
        <v>120000</v>
      </c>
      <c r="J64" s="87" t="s">
        <v>14</v>
      </c>
      <c r="K64" s="87" t="s">
        <v>15</v>
      </c>
      <c r="L64" s="88">
        <v>12</v>
      </c>
      <c r="M64" s="87" t="s">
        <v>16</v>
      </c>
      <c r="N64" s="87" t="s">
        <v>1</v>
      </c>
      <c r="O64" s="88" t="s">
        <v>1</v>
      </c>
      <c r="P64" s="95" t="s">
        <v>1</v>
      </c>
      <c r="Q64" s="96">
        <f>+I64*L64</f>
        <v>1440000</v>
      </c>
    </row>
    <row r="65" spans="1:19" ht="24.95" customHeight="1" x14ac:dyDescent="0.15">
      <c r="B65" s="128"/>
      <c r="C65" s="129"/>
      <c r="D65" s="129" t="s">
        <v>31</v>
      </c>
      <c r="E65" s="120">
        <v>3882760</v>
      </c>
      <c r="F65" s="120">
        <f>Q65</f>
        <v>6282760</v>
      </c>
      <c r="G65" s="120">
        <f t="shared" si="2"/>
        <v>2400000</v>
      </c>
      <c r="H65" s="97" t="s">
        <v>31</v>
      </c>
      <c r="I65" s="18" t="s">
        <v>1</v>
      </c>
      <c r="J65" s="83" t="s">
        <v>1</v>
      </c>
      <c r="K65" s="83" t="s">
        <v>1</v>
      </c>
      <c r="L65" s="84" t="s">
        <v>1</v>
      </c>
      <c r="M65" s="83" t="s">
        <v>1</v>
      </c>
      <c r="N65" s="83" t="s">
        <v>1</v>
      </c>
      <c r="O65" s="84" t="s">
        <v>1</v>
      </c>
      <c r="P65" s="78" t="s">
        <v>1</v>
      </c>
      <c r="Q65" s="99">
        <f>SUM(Q66:Q70)</f>
        <v>6282760</v>
      </c>
    </row>
    <row r="66" spans="1:19" ht="24.95" customHeight="1" x14ac:dyDescent="0.15">
      <c r="B66" s="128"/>
      <c r="C66" s="129"/>
      <c r="D66" s="129"/>
      <c r="E66" s="120"/>
      <c r="F66" s="120"/>
      <c r="G66" s="120"/>
      <c r="H66" s="97" t="s">
        <v>96</v>
      </c>
      <c r="I66" s="98">
        <v>10780</v>
      </c>
      <c r="J66" s="83" t="s">
        <v>14</v>
      </c>
      <c r="K66" s="83" t="s">
        <v>15</v>
      </c>
      <c r="L66" s="84">
        <v>2</v>
      </c>
      <c r="M66" s="83" t="s">
        <v>17</v>
      </c>
      <c r="N66" s="83" t="s">
        <v>1</v>
      </c>
      <c r="O66" s="84" t="s">
        <v>1</v>
      </c>
      <c r="P66" s="78" t="s">
        <v>1</v>
      </c>
      <c r="Q66" s="99">
        <f>+I66*L66</f>
        <v>21560</v>
      </c>
    </row>
    <row r="67" spans="1:19" ht="24.95" customHeight="1" x14ac:dyDescent="0.15">
      <c r="B67" s="128"/>
      <c r="C67" s="129"/>
      <c r="D67" s="129"/>
      <c r="E67" s="120"/>
      <c r="F67" s="120"/>
      <c r="G67" s="120"/>
      <c r="H67" s="149" t="s">
        <v>149</v>
      </c>
      <c r="I67" s="98">
        <v>120000</v>
      </c>
      <c r="J67" s="83" t="s">
        <v>14</v>
      </c>
      <c r="K67" s="83" t="s">
        <v>15</v>
      </c>
      <c r="L67" s="84">
        <v>4</v>
      </c>
      <c r="M67" s="83" t="s">
        <v>19</v>
      </c>
      <c r="N67" s="83" t="s">
        <v>1</v>
      </c>
      <c r="O67" s="84" t="s">
        <v>1</v>
      </c>
      <c r="P67" s="78" t="s">
        <v>1</v>
      </c>
      <c r="Q67" s="99">
        <f>+I67*L67</f>
        <v>480000</v>
      </c>
    </row>
    <row r="68" spans="1:19" ht="24.95" customHeight="1" x14ac:dyDescent="0.15">
      <c r="B68" s="128"/>
      <c r="C68" s="129"/>
      <c r="D68" s="129"/>
      <c r="E68" s="120"/>
      <c r="F68" s="120"/>
      <c r="G68" s="120"/>
      <c r="H68" s="97" t="s">
        <v>97</v>
      </c>
      <c r="I68" s="98">
        <v>300000</v>
      </c>
      <c r="J68" s="83" t="s">
        <v>14</v>
      </c>
      <c r="K68" s="83" t="s">
        <v>15</v>
      </c>
      <c r="L68" s="84">
        <v>12</v>
      </c>
      <c r="M68" s="83" t="s">
        <v>16</v>
      </c>
      <c r="N68" s="83"/>
      <c r="O68" s="84"/>
      <c r="P68" s="78"/>
      <c r="Q68" s="99">
        <f>+I68*L68</f>
        <v>3600000</v>
      </c>
    </row>
    <row r="69" spans="1:19" ht="24.95" customHeight="1" x14ac:dyDescent="0.15">
      <c r="B69" s="128"/>
      <c r="C69" s="129"/>
      <c r="D69" s="129"/>
      <c r="E69" s="120"/>
      <c r="F69" s="120"/>
      <c r="G69" s="120"/>
      <c r="H69" s="97" t="s">
        <v>98</v>
      </c>
      <c r="I69" s="98">
        <v>960600</v>
      </c>
      <c r="J69" s="83" t="s">
        <v>14</v>
      </c>
      <c r="K69" s="83" t="s">
        <v>15</v>
      </c>
      <c r="L69" s="84">
        <v>2</v>
      </c>
      <c r="M69" s="83" t="s">
        <v>30</v>
      </c>
      <c r="N69" s="83"/>
      <c r="O69" s="84"/>
      <c r="P69" s="78"/>
      <c r="Q69" s="99">
        <f>+I69*L69</f>
        <v>1921200</v>
      </c>
      <c r="S69" s="2"/>
    </row>
    <row r="70" spans="1:19" ht="24.95" customHeight="1" x14ac:dyDescent="0.15">
      <c r="B70" s="128"/>
      <c r="C70" s="129"/>
      <c r="D70" s="143"/>
      <c r="E70" s="121"/>
      <c r="F70" s="121"/>
      <c r="G70" s="121"/>
      <c r="H70" s="85" t="s">
        <v>99</v>
      </c>
      <c r="I70" s="86">
        <v>65000</v>
      </c>
      <c r="J70" s="87" t="s">
        <v>14</v>
      </c>
      <c r="K70" s="87" t="s">
        <v>15</v>
      </c>
      <c r="L70" s="88">
        <v>2</v>
      </c>
      <c r="M70" s="87" t="s">
        <v>30</v>
      </c>
      <c r="N70" s="87" t="s">
        <v>15</v>
      </c>
      <c r="O70" s="88">
        <v>2</v>
      </c>
      <c r="P70" s="87" t="s">
        <v>19</v>
      </c>
      <c r="Q70" s="96">
        <f>+I70*L70*O70</f>
        <v>260000</v>
      </c>
    </row>
    <row r="71" spans="1:19" ht="24.95" customHeight="1" x14ac:dyDescent="0.15">
      <c r="B71" s="128"/>
      <c r="C71" s="129"/>
      <c r="D71" s="129" t="s">
        <v>27</v>
      </c>
      <c r="E71" s="120">
        <v>7560000</v>
      </c>
      <c r="F71" s="120">
        <f>Q71</f>
        <v>6960000</v>
      </c>
      <c r="G71" s="120">
        <f t="shared" ref="G71" si="4">F71-E71</f>
        <v>-600000</v>
      </c>
      <c r="H71" s="97" t="s">
        <v>27</v>
      </c>
      <c r="I71" s="98" t="s">
        <v>1</v>
      </c>
      <c r="J71" s="83" t="s">
        <v>1</v>
      </c>
      <c r="K71" s="83" t="s">
        <v>1</v>
      </c>
      <c r="L71" s="84" t="s">
        <v>1</v>
      </c>
      <c r="M71" s="83" t="s">
        <v>1</v>
      </c>
      <c r="N71" s="83" t="s">
        <v>1</v>
      </c>
      <c r="O71" s="84" t="s">
        <v>1</v>
      </c>
      <c r="P71" s="78" t="s">
        <v>1</v>
      </c>
      <c r="Q71" s="99">
        <f>SUM(Q72:Q73)</f>
        <v>6960000</v>
      </c>
    </row>
    <row r="72" spans="1:19" ht="24.95" customHeight="1" x14ac:dyDescent="0.15">
      <c r="B72" s="128"/>
      <c r="C72" s="129"/>
      <c r="D72" s="129"/>
      <c r="E72" s="120"/>
      <c r="F72" s="120"/>
      <c r="G72" s="120"/>
      <c r="H72" s="97" t="s">
        <v>122</v>
      </c>
      <c r="I72" s="98">
        <v>240000</v>
      </c>
      <c r="J72" s="83" t="s">
        <v>115</v>
      </c>
      <c r="K72" s="83" t="s">
        <v>116</v>
      </c>
      <c r="L72" s="84">
        <v>12</v>
      </c>
      <c r="M72" s="83" t="s">
        <v>117</v>
      </c>
      <c r="N72" s="83" t="s">
        <v>116</v>
      </c>
      <c r="O72" s="84">
        <v>2</v>
      </c>
      <c r="P72" s="83" t="s">
        <v>123</v>
      </c>
      <c r="Q72" s="99">
        <f>+I72*L72*O72</f>
        <v>5760000</v>
      </c>
      <c r="R72" s="17"/>
    </row>
    <row r="73" spans="1:19" ht="24.95" customHeight="1" x14ac:dyDescent="0.15">
      <c r="B73" s="128"/>
      <c r="C73" s="129"/>
      <c r="D73" s="143"/>
      <c r="E73" s="121"/>
      <c r="F73" s="121"/>
      <c r="G73" s="121"/>
      <c r="H73" s="147" t="s">
        <v>124</v>
      </c>
      <c r="I73" s="86">
        <v>300000</v>
      </c>
      <c r="J73" s="87" t="s">
        <v>115</v>
      </c>
      <c r="K73" s="87" t="s">
        <v>116</v>
      </c>
      <c r="L73" s="88">
        <v>2</v>
      </c>
      <c r="M73" s="87" t="s">
        <v>121</v>
      </c>
      <c r="N73" s="87" t="s">
        <v>116</v>
      </c>
      <c r="O73" s="88">
        <v>2</v>
      </c>
      <c r="P73" s="87" t="s">
        <v>123</v>
      </c>
      <c r="Q73" s="96">
        <f>+I73*L73*O73</f>
        <v>1200000</v>
      </c>
      <c r="S73" s="17"/>
    </row>
    <row r="74" spans="1:19" ht="24.95" customHeight="1" x14ac:dyDescent="0.15">
      <c r="B74" s="128"/>
      <c r="C74" s="129"/>
      <c r="D74" s="129" t="s">
        <v>51</v>
      </c>
      <c r="E74" s="120">
        <v>15945000</v>
      </c>
      <c r="F74" s="120">
        <f>Q74</f>
        <v>15080000</v>
      </c>
      <c r="G74" s="120">
        <f t="shared" si="2"/>
        <v>-865000</v>
      </c>
      <c r="H74" s="97" t="s">
        <v>51</v>
      </c>
      <c r="I74" s="98"/>
      <c r="J74" s="83"/>
      <c r="K74" s="83"/>
      <c r="L74" s="84"/>
      <c r="M74" s="83"/>
      <c r="N74" s="83"/>
      <c r="O74" s="84"/>
      <c r="P74" s="83"/>
      <c r="Q74" s="99">
        <f>SUM(Q75:Q78)</f>
        <v>15080000</v>
      </c>
    </row>
    <row r="75" spans="1:19" ht="24.95" customHeight="1" x14ac:dyDescent="0.15">
      <c r="B75" s="128"/>
      <c r="C75" s="129"/>
      <c r="D75" s="129"/>
      <c r="E75" s="120"/>
      <c r="F75" s="120"/>
      <c r="G75" s="120"/>
      <c r="H75" s="97" t="s">
        <v>100</v>
      </c>
      <c r="I75" s="98"/>
      <c r="J75" s="83"/>
      <c r="K75" s="83"/>
      <c r="L75" s="84"/>
      <c r="M75" s="83"/>
      <c r="N75" s="83"/>
      <c r="O75" s="84"/>
      <c r="P75" s="83"/>
      <c r="Q75" s="99">
        <f>+I75*L75</f>
        <v>0</v>
      </c>
    </row>
    <row r="76" spans="1:19" ht="24.95" customHeight="1" x14ac:dyDescent="0.15">
      <c r="B76" s="128"/>
      <c r="C76" s="129"/>
      <c r="D76" s="129"/>
      <c r="E76" s="120"/>
      <c r="F76" s="120"/>
      <c r="G76" s="120"/>
      <c r="H76" s="232" t="s">
        <v>101</v>
      </c>
      <c r="I76" s="98">
        <v>1100000</v>
      </c>
      <c r="J76" s="83" t="s">
        <v>14</v>
      </c>
      <c r="K76" s="83" t="s">
        <v>15</v>
      </c>
      <c r="L76" s="84">
        <v>2</v>
      </c>
      <c r="M76" s="83" t="s">
        <v>16</v>
      </c>
      <c r="N76" s="83"/>
      <c r="O76" s="84"/>
      <c r="P76" s="78"/>
      <c r="Q76" s="99">
        <f>+I76*L76</f>
        <v>2200000</v>
      </c>
    </row>
    <row r="77" spans="1:19" ht="24.95" customHeight="1" x14ac:dyDescent="0.15">
      <c r="B77" s="128"/>
      <c r="C77" s="129"/>
      <c r="D77" s="129"/>
      <c r="E77" s="120"/>
      <c r="F77" s="120"/>
      <c r="G77" s="120"/>
      <c r="H77" s="232"/>
      <c r="I77" s="98">
        <v>1000000</v>
      </c>
      <c r="J77" s="83" t="s">
        <v>14</v>
      </c>
      <c r="K77" s="83" t="s">
        <v>15</v>
      </c>
      <c r="L77" s="84">
        <v>10</v>
      </c>
      <c r="M77" s="83" t="s">
        <v>16</v>
      </c>
      <c r="N77" s="83"/>
      <c r="O77" s="84"/>
      <c r="P77" s="78"/>
      <c r="Q77" s="99">
        <f>+I77*L77</f>
        <v>10000000</v>
      </c>
    </row>
    <row r="78" spans="1:19" ht="24.95" customHeight="1" x14ac:dyDescent="0.15">
      <c r="B78" s="150"/>
      <c r="C78" s="143"/>
      <c r="D78" s="129"/>
      <c r="E78" s="120"/>
      <c r="F78" s="120"/>
      <c r="G78" s="120"/>
      <c r="H78" s="97" t="s">
        <v>75</v>
      </c>
      <c r="I78" s="98">
        <v>240000</v>
      </c>
      <c r="J78" s="83" t="s">
        <v>14</v>
      </c>
      <c r="K78" s="83" t="s">
        <v>15</v>
      </c>
      <c r="L78" s="84">
        <v>12</v>
      </c>
      <c r="M78" s="83" t="s">
        <v>16</v>
      </c>
      <c r="N78" s="83"/>
      <c r="O78" s="84"/>
      <c r="P78" s="78"/>
      <c r="Q78" s="99">
        <f>+I78*L78</f>
        <v>2880000</v>
      </c>
    </row>
    <row r="79" spans="1:19" ht="24.95" customHeight="1" x14ac:dyDescent="0.15">
      <c r="A79" s="109"/>
      <c r="B79" s="124" t="s">
        <v>174</v>
      </c>
      <c r="C79" s="125"/>
      <c r="D79" s="165"/>
      <c r="E79" s="122">
        <f>E80</f>
        <v>15769250</v>
      </c>
      <c r="F79" s="122">
        <f>F80</f>
        <v>0</v>
      </c>
      <c r="G79" s="122">
        <f t="shared" si="2"/>
        <v>-15769250</v>
      </c>
      <c r="H79" s="89"/>
      <c r="I79" s="90"/>
      <c r="J79" s="91"/>
      <c r="K79" s="91"/>
      <c r="L79" s="92"/>
      <c r="M79" s="91"/>
      <c r="N79" s="91"/>
      <c r="O79" s="92"/>
      <c r="P79" s="93"/>
      <c r="Q79" s="94">
        <f>Q80</f>
        <v>0</v>
      </c>
    </row>
    <row r="80" spans="1:19" ht="24.95" customHeight="1" x14ac:dyDescent="0.15">
      <c r="B80" s="126"/>
      <c r="C80" s="225" t="s">
        <v>176</v>
      </c>
      <c r="D80" s="222"/>
      <c r="E80" s="122">
        <v>15769250</v>
      </c>
      <c r="F80" s="122">
        <f>F81</f>
        <v>0</v>
      </c>
      <c r="G80" s="122">
        <f t="shared" si="2"/>
        <v>-15769250</v>
      </c>
      <c r="H80" s="89"/>
      <c r="I80" s="90"/>
      <c r="J80" s="91"/>
      <c r="K80" s="91"/>
      <c r="L80" s="92"/>
      <c r="M80" s="91"/>
      <c r="N80" s="91"/>
      <c r="O80" s="92"/>
      <c r="P80" s="93"/>
      <c r="Q80" s="94">
        <f>Q81</f>
        <v>0</v>
      </c>
    </row>
    <row r="81" spans="2:21" ht="24.95" customHeight="1" x14ac:dyDescent="0.15">
      <c r="B81" s="128"/>
      <c r="C81" s="130"/>
      <c r="D81" s="132" t="s">
        <v>175</v>
      </c>
      <c r="E81" s="120">
        <v>15769250</v>
      </c>
      <c r="F81" s="120">
        <f>Q81</f>
        <v>0</v>
      </c>
      <c r="G81" s="120">
        <f t="shared" si="2"/>
        <v>-15769250</v>
      </c>
      <c r="H81" s="82" t="s">
        <v>176</v>
      </c>
      <c r="I81" s="98"/>
      <c r="J81" s="83"/>
      <c r="K81" s="83"/>
      <c r="L81" s="84"/>
      <c r="M81" s="100"/>
      <c r="N81" s="83"/>
      <c r="O81" s="84" t="s">
        <v>1</v>
      </c>
      <c r="P81" s="78" t="s">
        <v>1</v>
      </c>
      <c r="Q81" s="99">
        <f>I81*L81</f>
        <v>0</v>
      </c>
    </row>
    <row r="82" spans="2:21" ht="24.95" customHeight="1" x14ac:dyDescent="0.15">
      <c r="B82" s="240" t="s">
        <v>198</v>
      </c>
      <c r="C82" s="224"/>
      <c r="D82" s="222"/>
      <c r="E82" s="122">
        <f>E83+E90</f>
        <v>48390000</v>
      </c>
      <c r="F82" s="122">
        <f>F83+F90</f>
        <v>42350000</v>
      </c>
      <c r="G82" s="122">
        <f>F82-E82</f>
        <v>-6040000</v>
      </c>
      <c r="H82" s="89"/>
      <c r="I82" s="90" t="s">
        <v>1</v>
      </c>
      <c r="J82" s="91" t="s">
        <v>1</v>
      </c>
      <c r="K82" s="91" t="s">
        <v>1</v>
      </c>
      <c r="L82" s="92" t="s">
        <v>1</v>
      </c>
      <c r="M82" s="91" t="s">
        <v>1</v>
      </c>
      <c r="N82" s="91" t="s">
        <v>1</v>
      </c>
      <c r="O82" s="92" t="s">
        <v>1</v>
      </c>
      <c r="P82" s="93" t="s">
        <v>1</v>
      </c>
      <c r="Q82" s="94">
        <f>Q83+Q90</f>
        <v>42350000</v>
      </c>
    </row>
    <row r="83" spans="2:21" ht="24.95" customHeight="1" x14ac:dyDescent="0.15">
      <c r="B83" s="126"/>
      <c r="C83" s="225" t="s">
        <v>25</v>
      </c>
      <c r="D83" s="222"/>
      <c r="E83" s="122">
        <f>SUM(E84,E87,E88,E89)</f>
        <v>40900000</v>
      </c>
      <c r="F83" s="122">
        <f>SUM(F84,F87,F88,F89)</f>
        <v>35560000</v>
      </c>
      <c r="G83" s="122">
        <f>F83-E83</f>
        <v>-5340000</v>
      </c>
      <c r="H83" s="146"/>
      <c r="I83" s="90"/>
      <c r="J83" s="91"/>
      <c r="K83" s="91"/>
      <c r="L83" s="92"/>
      <c r="M83" s="91"/>
      <c r="N83" s="91"/>
      <c r="O83" s="92"/>
      <c r="P83" s="91"/>
      <c r="Q83" s="94">
        <f>SUM(Q84,Q87,Q88,Q89)</f>
        <v>35560000</v>
      </c>
    </row>
    <row r="84" spans="2:21" ht="24.95" customHeight="1" x14ac:dyDescent="0.15">
      <c r="B84" s="128"/>
      <c r="C84" s="130"/>
      <c r="D84" s="129" t="s">
        <v>47</v>
      </c>
      <c r="E84" s="120">
        <v>39680000</v>
      </c>
      <c r="F84" s="120">
        <f>Q84</f>
        <v>34440000</v>
      </c>
      <c r="G84" s="120">
        <f>F84-E84</f>
        <v>-5240000</v>
      </c>
      <c r="H84" s="97" t="s">
        <v>47</v>
      </c>
      <c r="I84" s="98"/>
      <c r="J84" s="83"/>
      <c r="K84" s="83"/>
      <c r="L84" s="84"/>
      <c r="M84" s="83"/>
      <c r="N84" s="83"/>
      <c r="O84" s="84"/>
      <c r="P84" s="83"/>
      <c r="Q84" s="99">
        <f>Q85+Q86</f>
        <v>34440000</v>
      </c>
    </row>
    <row r="85" spans="2:21" ht="24.95" customHeight="1" x14ac:dyDescent="0.15">
      <c r="B85" s="128"/>
      <c r="C85" s="129"/>
      <c r="D85" s="129"/>
      <c r="E85" s="120"/>
      <c r="F85" s="120"/>
      <c r="G85" s="120"/>
      <c r="H85" s="97" t="s">
        <v>125</v>
      </c>
      <c r="I85" s="98">
        <v>3000</v>
      </c>
      <c r="J85" s="83" t="s">
        <v>115</v>
      </c>
      <c r="K85" s="83" t="s">
        <v>116</v>
      </c>
      <c r="L85" s="84">
        <v>40</v>
      </c>
      <c r="M85" s="83" t="s">
        <v>118</v>
      </c>
      <c r="N85" s="83" t="s">
        <v>116</v>
      </c>
      <c r="O85" s="84">
        <v>246</v>
      </c>
      <c r="P85" s="83" t="s">
        <v>126</v>
      </c>
      <c r="Q85" s="99">
        <f>I85*L85*O85</f>
        <v>29520000</v>
      </c>
    </row>
    <row r="86" spans="2:21" ht="24.95" customHeight="1" x14ac:dyDescent="0.15">
      <c r="B86" s="128"/>
      <c r="C86" s="129"/>
      <c r="D86" s="143"/>
      <c r="E86" s="121"/>
      <c r="F86" s="121"/>
      <c r="G86" s="121"/>
      <c r="H86" s="85" t="s">
        <v>127</v>
      </c>
      <c r="I86" s="86">
        <v>500</v>
      </c>
      <c r="J86" s="87" t="s">
        <v>115</v>
      </c>
      <c r="K86" s="87" t="s">
        <v>116</v>
      </c>
      <c r="L86" s="88">
        <v>40</v>
      </c>
      <c r="M86" s="87" t="s">
        <v>118</v>
      </c>
      <c r="N86" s="87" t="s">
        <v>116</v>
      </c>
      <c r="O86" s="88">
        <v>246</v>
      </c>
      <c r="P86" s="87" t="s">
        <v>126</v>
      </c>
      <c r="Q86" s="96">
        <f>I86*L86*O86</f>
        <v>4920000</v>
      </c>
    </row>
    <row r="87" spans="2:21" ht="24.95" customHeight="1" x14ac:dyDescent="0.15">
      <c r="B87" s="128"/>
      <c r="C87" s="129"/>
      <c r="D87" s="144" t="s">
        <v>48</v>
      </c>
      <c r="E87" s="122">
        <v>500000</v>
      </c>
      <c r="F87" s="122">
        <f>Q87</f>
        <v>400000</v>
      </c>
      <c r="G87" s="122">
        <f>F87-E87</f>
        <v>-100000</v>
      </c>
      <c r="H87" s="89" t="s">
        <v>128</v>
      </c>
      <c r="I87" s="90">
        <v>100000</v>
      </c>
      <c r="J87" s="91" t="s">
        <v>115</v>
      </c>
      <c r="K87" s="91" t="s">
        <v>116</v>
      </c>
      <c r="L87" s="92">
        <v>4</v>
      </c>
      <c r="M87" s="91" t="s">
        <v>121</v>
      </c>
      <c r="N87" s="91"/>
      <c r="O87" s="92"/>
      <c r="P87" s="93"/>
      <c r="Q87" s="94">
        <f>I87*L87</f>
        <v>400000</v>
      </c>
      <c r="S87" s="17"/>
      <c r="U87" s="17"/>
    </row>
    <row r="88" spans="2:21" ht="24.95" customHeight="1" x14ac:dyDescent="0.15">
      <c r="B88" s="128"/>
      <c r="C88" s="129"/>
      <c r="D88" s="144" t="s">
        <v>49</v>
      </c>
      <c r="E88" s="122">
        <v>720000</v>
      </c>
      <c r="F88" s="122">
        <f>Q88</f>
        <v>720000</v>
      </c>
      <c r="G88" s="122">
        <f t="shared" si="2"/>
        <v>0</v>
      </c>
      <c r="H88" s="89" t="s">
        <v>49</v>
      </c>
      <c r="I88" s="90">
        <v>6000</v>
      </c>
      <c r="J88" s="91" t="s">
        <v>14</v>
      </c>
      <c r="K88" s="91" t="s">
        <v>15</v>
      </c>
      <c r="L88" s="92">
        <v>40</v>
      </c>
      <c r="M88" s="91" t="s">
        <v>17</v>
      </c>
      <c r="N88" s="91" t="s">
        <v>15</v>
      </c>
      <c r="O88" s="92">
        <v>3</v>
      </c>
      <c r="P88" s="93" t="s">
        <v>19</v>
      </c>
      <c r="Q88" s="94">
        <f>I88*L88*O88</f>
        <v>720000</v>
      </c>
    </row>
    <row r="89" spans="2:21" ht="24.95" customHeight="1" thickBot="1" x14ac:dyDescent="0.2">
      <c r="B89" s="131"/>
      <c r="C89" s="127"/>
      <c r="D89" s="134" t="s">
        <v>50</v>
      </c>
      <c r="E89" s="157">
        <v>0</v>
      </c>
      <c r="F89" s="157">
        <f>Q89</f>
        <v>0</v>
      </c>
      <c r="G89" s="157">
        <f t="shared" si="2"/>
        <v>0</v>
      </c>
      <c r="H89" s="158" t="s">
        <v>129</v>
      </c>
      <c r="I89" s="159"/>
      <c r="J89" s="160"/>
      <c r="K89" s="160"/>
      <c r="L89" s="161"/>
      <c r="M89" s="160"/>
      <c r="N89" s="160"/>
      <c r="O89" s="161"/>
      <c r="P89" s="162"/>
      <c r="Q89" s="163">
        <f>I89*L89</f>
        <v>0</v>
      </c>
    </row>
    <row r="90" spans="2:21" ht="24.95" customHeight="1" x14ac:dyDescent="0.15">
      <c r="B90" s="126"/>
      <c r="C90" s="231" t="s">
        <v>33</v>
      </c>
      <c r="D90" s="220"/>
      <c r="E90" s="121">
        <f>SUM(E91,E95,E98,E101,E103,E109,E114)</f>
        <v>7490000</v>
      </c>
      <c r="F90" s="121">
        <f>SUM(F91,F95,F98,F101,F103,F109,F114)</f>
        <v>6790000</v>
      </c>
      <c r="G90" s="121">
        <f>F90-E90</f>
        <v>-700000</v>
      </c>
      <c r="H90" s="85"/>
      <c r="I90" s="86"/>
      <c r="J90" s="87"/>
      <c r="K90" s="87"/>
      <c r="L90" s="88"/>
      <c r="M90" s="87"/>
      <c r="N90" s="87"/>
      <c r="O90" s="88"/>
      <c r="P90" s="95"/>
      <c r="Q90" s="96">
        <f>Q91+Q95+Q98+Q101+Q103+Q109+Q114</f>
        <v>6790000</v>
      </c>
    </row>
    <row r="91" spans="2:21" ht="24.95" customHeight="1" x14ac:dyDescent="0.15">
      <c r="B91" s="128"/>
      <c r="C91" s="130"/>
      <c r="D91" s="130" t="s">
        <v>34</v>
      </c>
      <c r="E91" s="120">
        <v>140000</v>
      </c>
      <c r="F91" s="120">
        <f>Q91</f>
        <v>140000</v>
      </c>
      <c r="G91" s="120">
        <f>F91-E91</f>
        <v>0</v>
      </c>
      <c r="H91" s="97" t="s">
        <v>130</v>
      </c>
      <c r="I91" s="98"/>
      <c r="J91" s="83"/>
      <c r="K91" s="83"/>
      <c r="L91" s="84"/>
      <c r="M91" s="83"/>
      <c r="N91" s="83"/>
      <c r="O91" s="84"/>
      <c r="P91" s="78"/>
      <c r="Q91" s="99">
        <f>Q92+Q93+Q94</f>
        <v>140000</v>
      </c>
    </row>
    <row r="92" spans="2:21" ht="24.95" customHeight="1" x14ac:dyDescent="0.15">
      <c r="B92" s="128"/>
      <c r="C92" s="129"/>
      <c r="D92" s="129"/>
      <c r="E92" s="120"/>
      <c r="F92" s="120"/>
      <c r="G92" s="120"/>
      <c r="H92" s="97" t="s">
        <v>131</v>
      </c>
      <c r="I92" s="98">
        <v>10000</v>
      </c>
      <c r="J92" s="83" t="s">
        <v>115</v>
      </c>
      <c r="K92" s="83" t="s">
        <v>116</v>
      </c>
      <c r="L92" s="84">
        <v>2</v>
      </c>
      <c r="M92" s="83" t="s">
        <v>118</v>
      </c>
      <c r="N92" s="83"/>
      <c r="O92" s="84"/>
      <c r="P92" s="83"/>
      <c r="Q92" s="99">
        <f>+I92*L92</f>
        <v>20000</v>
      </c>
    </row>
    <row r="93" spans="2:21" ht="24.95" customHeight="1" x14ac:dyDescent="0.15">
      <c r="B93" s="128"/>
      <c r="C93" s="129"/>
      <c r="D93" s="129"/>
      <c r="E93" s="120"/>
      <c r="F93" s="120"/>
      <c r="G93" s="120"/>
      <c r="H93" s="97" t="s">
        <v>132</v>
      </c>
      <c r="I93" s="98">
        <v>50000</v>
      </c>
      <c r="J93" s="83" t="s">
        <v>115</v>
      </c>
      <c r="K93" s="83" t="s">
        <v>116</v>
      </c>
      <c r="L93" s="84">
        <v>2</v>
      </c>
      <c r="M93" s="83" t="s">
        <v>118</v>
      </c>
      <c r="N93" s="83"/>
      <c r="O93" s="84"/>
      <c r="P93" s="83"/>
      <c r="Q93" s="99">
        <f>+I93*L93</f>
        <v>100000</v>
      </c>
    </row>
    <row r="94" spans="2:21" ht="24.95" customHeight="1" x14ac:dyDescent="0.15">
      <c r="B94" s="128"/>
      <c r="C94" s="129"/>
      <c r="D94" s="143"/>
      <c r="E94" s="121"/>
      <c r="F94" s="121"/>
      <c r="G94" s="121"/>
      <c r="H94" s="85" t="s">
        <v>133</v>
      </c>
      <c r="I94" s="86">
        <v>10000</v>
      </c>
      <c r="J94" s="87" t="s">
        <v>115</v>
      </c>
      <c r="K94" s="87" t="s">
        <v>116</v>
      </c>
      <c r="L94" s="88">
        <v>2</v>
      </c>
      <c r="M94" s="87" t="s">
        <v>118</v>
      </c>
      <c r="N94" s="87" t="s">
        <v>120</v>
      </c>
      <c r="O94" s="88" t="s">
        <v>120</v>
      </c>
      <c r="P94" s="95" t="s">
        <v>120</v>
      </c>
      <c r="Q94" s="96">
        <f>+I94*L94</f>
        <v>20000</v>
      </c>
    </row>
    <row r="95" spans="2:21" ht="24.95" customHeight="1" x14ac:dyDescent="0.15">
      <c r="B95" s="128"/>
      <c r="C95" s="129"/>
      <c r="D95" s="130" t="s">
        <v>56</v>
      </c>
      <c r="E95" s="136">
        <v>1500000</v>
      </c>
      <c r="F95" s="136">
        <f>Q95</f>
        <v>1500000</v>
      </c>
      <c r="G95" s="136">
        <f>F95-E95</f>
        <v>0</v>
      </c>
      <c r="H95" s="137" t="s">
        <v>134</v>
      </c>
      <c r="I95" s="138"/>
      <c r="J95" s="139"/>
      <c r="K95" s="139"/>
      <c r="L95" s="140"/>
      <c r="M95" s="139"/>
      <c r="N95" s="139" t="s">
        <v>120</v>
      </c>
      <c r="O95" s="140" t="s">
        <v>120</v>
      </c>
      <c r="P95" s="141" t="s">
        <v>120</v>
      </c>
      <c r="Q95" s="142">
        <f>SUM(Q96:Q97)</f>
        <v>1500000</v>
      </c>
    </row>
    <row r="96" spans="2:21" ht="24.95" customHeight="1" x14ac:dyDescent="0.15">
      <c r="B96" s="128"/>
      <c r="C96" s="129"/>
      <c r="D96" s="129"/>
      <c r="E96" s="120"/>
      <c r="F96" s="120"/>
      <c r="G96" s="120"/>
      <c r="H96" s="97" t="s">
        <v>135</v>
      </c>
      <c r="I96" s="98">
        <v>300000</v>
      </c>
      <c r="J96" s="83" t="s">
        <v>115</v>
      </c>
      <c r="K96" s="83" t="s">
        <v>116</v>
      </c>
      <c r="L96" s="84">
        <v>2</v>
      </c>
      <c r="M96" s="83" t="s">
        <v>121</v>
      </c>
      <c r="N96" s="83" t="s">
        <v>120</v>
      </c>
      <c r="O96" s="84" t="s">
        <v>120</v>
      </c>
      <c r="P96" s="78" t="s">
        <v>120</v>
      </c>
      <c r="Q96" s="99">
        <f>+I96*L96</f>
        <v>600000</v>
      </c>
    </row>
    <row r="97" spans="2:19" ht="24.95" customHeight="1" x14ac:dyDescent="0.15">
      <c r="B97" s="128"/>
      <c r="C97" s="129"/>
      <c r="D97" s="143"/>
      <c r="E97" s="121"/>
      <c r="F97" s="121"/>
      <c r="G97" s="121"/>
      <c r="H97" s="85" t="s">
        <v>136</v>
      </c>
      <c r="I97" s="86">
        <v>75000</v>
      </c>
      <c r="J97" s="87" t="s">
        <v>115</v>
      </c>
      <c r="K97" s="87" t="s">
        <v>116</v>
      </c>
      <c r="L97" s="88">
        <v>12</v>
      </c>
      <c r="M97" s="87" t="s">
        <v>117</v>
      </c>
      <c r="N97" s="87"/>
      <c r="O97" s="88"/>
      <c r="P97" s="95"/>
      <c r="Q97" s="96">
        <f>+I97*L97</f>
        <v>900000</v>
      </c>
      <c r="S97" s="17"/>
    </row>
    <row r="98" spans="2:19" ht="24.95" customHeight="1" x14ac:dyDescent="0.15">
      <c r="B98" s="128"/>
      <c r="C98" s="129"/>
      <c r="D98" s="151" t="s">
        <v>35</v>
      </c>
      <c r="E98" s="120">
        <v>100000</v>
      </c>
      <c r="F98" s="120">
        <f>Q98</f>
        <v>100000</v>
      </c>
      <c r="G98" s="120">
        <f>F98-E98</f>
        <v>0</v>
      </c>
      <c r="H98" s="97" t="s">
        <v>35</v>
      </c>
      <c r="I98" s="98"/>
      <c r="J98" s="83"/>
      <c r="K98" s="83"/>
      <c r="L98" s="84"/>
      <c r="M98" s="83"/>
      <c r="N98" s="83" t="s">
        <v>1</v>
      </c>
      <c r="O98" s="84" t="s">
        <v>1</v>
      </c>
      <c r="P98" s="78" t="s">
        <v>1</v>
      </c>
      <c r="Q98" s="99">
        <f>SUM(Q99:Q100)</f>
        <v>100000</v>
      </c>
    </row>
    <row r="99" spans="2:19" ht="24.95" customHeight="1" x14ac:dyDescent="0.15">
      <c r="B99" s="128"/>
      <c r="C99" s="129"/>
      <c r="D99" s="152"/>
      <c r="E99" s="120"/>
      <c r="F99" s="120"/>
      <c r="G99" s="120"/>
      <c r="H99" s="153" t="s">
        <v>170</v>
      </c>
      <c r="I99" s="98">
        <v>50000</v>
      </c>
      <c r="J99" s="83" t="s">
        <v>14</v>
      </c>
      <c r="K99" s="83" t="s">
        <v>15</v>
      </c>
      <c r="L99" s="84">
        <v>1</v>
      </c>
      <c r="M99" s="83" t="s">
        <v>19</v>
      </c>
      <c r="N99" s="83" t="s">
        <v>1</v>
      </c>
      <c r="O99" s="84" t="s">
        <v>1</v>
      </c>
      <c r="P99" s="78" t="s">
        <v>1</v>
      </c>
      <c r="Q99" s="99">
        <f>+I99*L99</f>
        <v>50000</v>
      </c>
    </row>
    <row r="100" spans="2:19" ht="24.95" customHeight="1" x14ac:dyDescent="0.15">
      <c r="B100" s="128"/>
      <c r="C100" s="129"/>
      <c r="D100" s="154"/>
      <c r="E100" s="121"/>
      <c r="F100" s="121"/>
      <c r="G100" s="121"/>
      <c r="H100" s="155" t="s">
        <v>107</v>
      </c>
      <c r="I100" s="86">
        <v>50000</v>
      </c>
      <c r="J100" s="87" t="s">
        <v>14</v>
      </c>
      <c r="K100" s="87" t="s">
        <v>15</v>
      </c>
      <c r="L100" s="88">
        <v>1</v>
      </c>
      <c r="M100" s="87" t="s">
        <v>19</v>
      </c>
      <c r="N100" s="87" t="s">
        <v>1</v>
      </c>
      <c r="O100" s="88" t="s">
        <v>1</v>
      </c>
      <c r="P100" s="95" t="s">
        <v>1</v>
      </c>
      <c r="Q100" s="96">
        <f>+I100*L100</f>
        <v>50000</v>
      </c>
    </row>
    <row r="101" spans="2:19" ht="24.95" customHeight="1" x14ac:dyDescent="0.15">
      <c r="B101" s="128"/>
      <c r="C101" s="129"/>
      <c r="D101" s="151" t="s">
        <v>36</v>
      </c>
      <c r="E101" s="120">
        <v>900000</v>
      </c>
      <c r="F101" s="120">
        <f>Q101</f>
        <v>900000</v>
      </c>
      <c r="G101" s="120">
        <f>F101-E101</f>
        <v>0</v>
      </c>
      <c r="H101" s="97" t="s">
        <v>36</v>
      </c>
      <c r="I101" s="98" t="s">
        <v>1</v>
      </c>
      <c r="J101" s="83" t="s">
        <v>1</v>
      </c>
      <c r="K101" s="83" t="s">
        <v>1</v>
      </c>
      <c r="L101" s="84" t="s">
        <v>1</v>
      </c>
      <c r="M101" s="83" t="s">
        <v>1</v>
      </c>
      <c r="N101" s="83" t="s">
        <v>1</v>
      </c>
      <c r="O101" s="84" t="s">
        <v>1</v>
      </c>
      <c r="P101" s="78" t="s">
        <v>1</v>
      </c>
      <c r="Q101" s="99">
        <f>SUM(Q102:Q102)</f>
        <v>900000</v>
      </c>
    </row>
    <row r="102" spans="2:19" ht="24.95" customHeight="1" x14ac:dyDescent="0.15">
      <c r="B102" s="128"/>
      <c r="C102" s="129"/>
      <c r="D102" s="154"/>
      <c r="E102" s="121"/>
      <c r="F102" s="121"/>
      <c r="G102" s="121"/>
      <c r="H102" s="85" t="s">
        <v>106</v>
      </c>
      <c r="I102" s="86">
        <v>75000</v>
      </c>
      <c r="J102" s="87" t="s">
        <v>14</v>
      </c>
      <c r="K102" s="87" t="s">
        <v>15</v>
      </c>
      <c r="L102" s="88">
        <v>12</v>
      </c>
      <c r="M102" s="87" t="s">
        <v>16</v>
      </c>
      <c r="N102" s="87" t="s">
        <v>1</v>
      </c>
      <c r="O102" s="88" t="s">
        <v>1</v>
      </c>
      <c r="P102" s="95" t="s">
        <v>1</v>
      </c>
      <c r="Q102" s="96">
        <f>+I102*L102</f>
        <v>900000</v>
      </c>
    </row>
    <row r="103" spans="2:19" ht="24.95" customHeight="1" x14ac:dyDescent="0.15">
      <c r="B103" s="128"/>
      <c r="C103" s="129"/>
      <c r="D103" s="151" t="s">
        <v>37</v>
      </c>
      <c r="E103" s="120">
        <v>840000</v>
      </c>
      <c r="F103" s="120">
        <f>Q103</f>
        <v>640000</v>
      </c>
      <c r="G103" s="120">
        <f>F103-E103</f>
        <v>-200000</v>
      </c>
      <c r="H103" s="97" t="s">
        <v>137</v>
      </c>
      <c r="I103" s="98" t="s">
        <v>120</v>
      </c>
      <c r="J103" s="83" t="s">
        <v>120</v>
      </c>
      <c r="K103" s="83" t="s">
        <v>120</v>
      </c>
      <c r="L103" s="84" t="s">
        <v>120</v>
      </c>
      <c r="M103" s="83" t="s">
        <v>120</v>
      </c>
      <c r="N103" s="83" t="s">
        <v>120</v>
      </c>
      <c r="O103" s="84" t="s">
        <v>120</v>
      </c>
      <c r="P103" s="78" t="s">
        <v>120</v>
      </c>
      <c r="Q103" s="99">
        <f>SUM(Q104:Q108)</f>
        <v>640000</v>
      </c>
    </row>
    <row r="104" spans="2:19" ht="24.95" customHeight="1" x14ac:dyDescent="0.15">
      <c r="B104" s="128"/>
      <c r="C104" s="129"/>
      <c r="D104" s="129"/>
      <c r="E104" s="120"/>
      <c r="F104" s="120"/>
      <c r="G104" s="120"/>
      <c r="H104" s="97" t="s">
        <v>138</v>
      </c>
      <c r="I104" s="98">
        <v>80000</v>
      </c>
      <c r="J104" s="83" t="s">
        <v>115</v>
      </c>
      <c r="K104" s="83" t="s">
        <v>116</v>
      </c>
      <c r="L104" s="84">
        <v>3</v>
      </c>
      <c r="M104" s="83" t="s">
        <v>121</v>
      </c>
      <c r="N104" s="83" t="s">
        <v>120</v>
      </c>
      <c r="O104" s="84" t="s">
        <v>120</v>
      </c>
      <c r="P104" s="78" t="s">
        <v>120</v>
      </c>
      <c r="Q104" s="99">
        <f>+I104*L104</f>
        <v>240000</v>
      </c>
    </row>
    <row r="105" spans="2:19" ht="24.95" customHeight="1" x14ac:dyDescent="0.15">
      <c r="B105" s="128"/>
      <c r="C105" s="129"/>
      <c r="D105" s="129"/>
      <c r="E105" s="120"/>
      <c r="F105" s="120"/>
      <c r="G105" s="120"/>
      <c r="H105" s="97" t="s">
        <v>139</v>
      </c>
      <c r="I105" s="98">
        <v>15000</v>
      </c>
      <c r="J105" s="83" t="s">
        <v>115</v>
      </c>
      <c r="K105" s="83" t="s">
        <v>116</v>
      </c>
      <c r="L105" s="84">
        <v>2</v>
      </c>
      <c r="M105" s="83" t="s">
        <v>121</v>
      </c>
      <c r="N105" s="83" t="s">
        <v>120</v>
      </c>
      <c r="O105" s="84" t="s">
        <v>120</v>
      </c>
      <c r="P105" s="78" t="s">
        <v>120</v>
      </c>
      <c r="Q105" s="99">
        <f>+I105*L105</f>
        <v>30000</v>
      </c>
    </row>
    <row r="106" spans="2:19" ht="24.95" customHeight="1" x14ac:dyDescent="0.15">
      <c r="B106" s="128"/>
      <c r="C106" s="129"/>
      <c r="D106" s="129"/>
      <c r="E106" s="120"/>
      <c r="F106" s="120"/>
      <c r="G106" s="120"/>
      <c r="H106" s="97" t="s">
        <v>140</v>
      </c>
      <c r="I106" s="98">
        <v>50000</v>
      </c>
      <c r="J106" s="83" t="s">
        <v>115</v>
      </c>
      <c r="K106" s="83" t="s">
        <v>116</v>
      </c>
      <c r="L106" s="84">
        <v>5</v>
      </c>
      <c r="M106" s="83" t="s">
        <v>121</v>
      </c>
      <c r="N106" s="83"/>
      <c r="O106" s="84"/>
      <c r="P106" s="78"/>
      <c r="Q106" s="99">
        <f>+I106*L106</f>
        <v>250000</v>
      </c>
    </row>
    <row r="107" spans="2:19" ht="24.95" customHeight="1" x14ac:dyDescent="0.15">
      <c r="B107" s="128"/>
      <c r="C107" s="129"/>
      <c r="D107" s="129"/>
      <c r="E107" s="120"/>
      <c r="F107" s="120"/>
      <c r="G107" s="120"/>
      <c r="H107" s="97" t="s">
        <v>141</v>
      </c>
      <c r="I107" s="98">
        <v>35000</v>
      </c>
      <c r="J107" s="83" t="s">
        <v>115</v>
      </c>
      <c r="K107" s="83" t="s">
        <v>116</v>
      </c>
      <c r="L107" s="84">
        <v>2</v>
      </c>
      <c r="M107" s="83" t="s">
        <v>121</v>
      </c>
      <c r="N107" s="83" t="s">
        <v>120</v>
      </c>
      <c r="O107" s="84" t="s">
        <v>120</v>
      </c>
      <c r="P107" s="78" t="s">
        <v>120</v>
      </c>
      <c r="Q107" s="99">
        <f>+I107*L107</f>
        <v>70000</v>
      </c>
    </row>
    <row r="108" spans="2:19" ht="24.95" customHeight="1" x14ac:dyDescent="0.15">
      <c r="B108" s="128"/>
      <c r="C108" s="129"/>
      <c r="D108" s="143"/>
      <c r="E108" s="121"/>
      <c r="F108" s="121"/>
      <c r="G108" s="121"/>
      <c r="H108" s="85" t="s">
        <v>142</v>
      </c>
      <c r="I108" s="86">
        <v>50000</v>
      </c>
      <c r="J108" s="87" t="s">
        <v>115</v>
      </c>
      <c r="K108" s="87" t="s">
        <v>116</v>
      </c>
      <c r="L108" s="88">
        <v>1</v>
      </c>
      <c r="M108" s="87" t="s">
        <v>121</v>
      </c>
      <c r="N108" s="87"/>
      <c r="O108" s="88"/>
      <c r="P108" s="95"/>
      <c r="Q108" s="96">
        <f>+I108*L108</f>
        <v>50000</v>
      </c>
    </row>
    <row r="109" spans="2:19" ht="24.95" customHeight="1" x14ac:dyDescent="0.15">
      <c r="B109" s="128"/>
      <c r="C109" s="129"/>
      <c r="D109" s="129" t="s">
        <v>38</v>
      </c>
      <c r="E109" s="120">
        <v>1210000</v>
      </c>
      <c r="F109" s="120">
        <f>Q109</f>
        <v>1210000</v>
      </c>
      <c r="G109" s="120">
        <f>F109-E109</f>
        <v>0</v>
      </c>
      <c r="H109" s="97" t="s">
        <v>143</v>
      </c>
      <c r="I109" s="98" t="s">
        <v>120</v>
      </c>
      <c r="J109" s="83" t="s">
        <v>120</v>
      </c>
      <c r="K109" s="83" t="s">
        <v>120</v>
      </c>
      <c r="L109" s="84" t="s">
        <v>120</v>
      </c>
      <c r="M109" s="83" t="s">
        <v>120</v>
      </c>
      <c r="N109" s="83" t="s">
        <v>120</v>
      </c>
      <c r="O109" s="84" t="s">
        <v>120</v>
      </c>
      <c r="P109" s="78" t="s">
        <v>120</v>
      </c>
      <c r="Q109" s="99">
        <f>SUM(Q110:Q113)</f>
        <v>1210000</v>
      </c>
    </row>
    <row r="110" spans="2:19" ht="24.95" customHeight="1" x14ac:dyDescent="0.15">
      <c r="B110" s="128"/>
      <c r="C110" s="129"/>
      <c r="D110" s="129"/>
      <c r="E110" s="120"/>
      <c r="F110" s="120"/>
      <c r="G110" s="120"/>
      <c r="H110" s="97" t="s">
        <v>144</v>
      </c>
      <c r="I110" s="98">
        <v>250000</v>
      </c>
      <c r="J110" s="83" t="s">
        <v>115</v>
      </c>
      <c r="K110" s="83" t="s">
        <v>116</v>
      </c>
      <c r="L110" s="84">
        <v>3</v>
      </c>
      <c r="M110" s="83" t="s">
        <v>121</v>
      </c>
      <c r="N110" s="83" t="s">
        <v>120</v>
      </c>
      <c r="O110" s="84" t="s">
        <v>120</v>
      </c>
      <c r="P110" s="78" t="s">
        <v>120</v>
      </c>
      <c r="Q110" s="99">
        <f>+I110*L110</f>
        <v>750000</v>
      </c>
    </row>
    <row r="111" spans="2:19" ht="24.95" customHeight="1" x14ac:dyDescent="0.15">
      <c r="B111" s="128"/>
      <c r="C111" s="129"/>
      <c r="D111" s="129"/>
      <c r="E111" s="120"/>
      <c r="F111" s="120"/>
      <c r="G111" s="120"/>
      <c r="H111" s="97" t="s">
        <v>145</v>
      </c>
      <c r="I111" s="98">
        <v>60000</v>
      </c>
      <c r="J111" s="83" t="s">
        <v>115</v>
      </c>
      <c r="K111" s="83" t="s">
        <v>116</v>
      </c>
      <c r="L111" s="84">
        <v>4</v>
      </c>
      <c r="M111" s="83" t="s">
        <v>121</v>
      </c>
      <c r="N111" s="83"/>
      <c r="O111" s="84"/>
      <c r="P111" s="78"/>
      <c r="Q111" s="99">
        <f>+I111*L111</f>
        <v>240000</v>
      </c>
    </row>
    <row r="112" spans="2:19" ht="24.95" customHeight="1" x14ac:dyDescent="0.15">
      <c r="B112" s="128"/>
      <c r="C112" s="129"/>
      <c r="D112" s="129"/>
      <c r="E112" s="120"/>
      <c r="F112" s="120"/>
      <c r="G112" s="120"/>
      <c r="H112" s="97" t="s">
        <v>146</v>
      </c>
      <c r="I112" s="98">
        <v>100000</v>
      </c>
      <c r="J112" s="83" t="s">
        <v>115</v>
      </c>
      <c r="K112" s="83" t="s">
        <v>116</v>
      </c>
      <c r="L112" s="84">
        <v>1</v>
      </c>
      <c r="M112" s="83" t="s">
        <v>121</v>
      </c>
      <c r="N112" s="83"/>
      <c r="O112" s="84"/>
      <c r="P112" s="78"/>
      <c r="Q112" s="99">
        <f>+I112*L112</f>
        <v>100000</v>
      </c>
    </row>
    <row r="113" spans="2:17" ht="24.95" customHeight="1" x14ac:dyDescent="0.15">
      <c r="B113" s="128"/>
      <c r="C113" s="129"/>
      <c r="D113" s="143"/>
      <c r="E113" s="121"/>
      <c r="F113" s="121"/>
      <c r="G113" s="121"/>
      <c r="H113" s="155" t="s">
        <v>147</v>
      </c>
      <c r="I113" s="86">
        <v>10000</v>
      </c>
      <c r="J113" s="87" t="s">
        <v>115</v>
      </c>
      <c r="K113" s="87" t="s">
        <v>116</v>
      </c>
      <c r="L113" s="88">
        <v>12</v>
      </c>
      <c r="M113" s="87" t="s">
        <v>117</v>
      </c>
      <c r="N113" s="87" t="s">
        <v>120</v>
      </c>
      <c r="O113" s="88" t="s">
        <v>120</v>
      </c>
      <c r="P113" s="95" t="s">
        <v>120</v>
      </c>
      <c r="Q113" s="96">
        <f>+I113*L113</f>
        <v>120000</v>
      </c>
    </row>
    <row r="114" spans="2:17" ht="24.95" customHeight="1" x14ac:dyDescent="0.15">
      <c r="B114" s="128"/>
      <c r="C114" s="129"/>
      <c r="D114" s="129" t="s">
        <v>39</v>
      </c>
      <c r="E114" s="120">
        <v>2800000</v>
      </c>
      <c r="F114" s="120">
        <f>Q114</f>
        <v>2300000</v>
      </c>
      <c r="G114" s="120">
        <f>F114-E114</f>
        <v>-500000</v>
      </c>
      <c r="H114" s="97" t="s">
        <v>39</v>
      </c>
      <c r="I114" s="98" t="s">
        <v>1</v>
      </c>
      <c r="J114" s="83" t="s">
        <v>1</v>
      </c>
      <c r="K114" s="83" t="s">
        <v>1</v>
      </c>
      <c r="L114" s="84" t="s">
        <v>1</v>
      </c>
      <c r="M114" s="83" t="s">
        <v>1</v>
      </c>
      <c r="N114" s="83" t="s">
        <v>1</v>
      </c>
      <c r="O114" s="84" t="s">
        <v>1</v>
      </c>
      <c r="P114" s="78" t="s">
        <v>1</v>
      </c>
      <c r="Q114" s="99">
        <f>SUM(Q115:Q116)</f>
        <v>2300000</v>
      </c>
    </row>
    <row r="115" spans="2:17" ht="24.95" customHeight="1" x14ac:dyDescent="0.15">
      <c r="B115" s="128"/>
      <c r="C115" s="129"/>
      <c r="D115" s="129"/>
      <c r="E115" s="120"/>
      <c r="F115" s="120"/>
      <c r="G115" s="120"/>
      <c r="H115" s="156" t="s">
        <v>171</v>
      </c>
      <c r="I115" s="98">
        <v>1000000</v>
      </c>
      <c r="J115" s="83" t="s">
        <v>14</v>
      </c>
      <c r="K115" s="83" t="s">
        <v>15</v>
      </c>
      <c r="L115" s="84">
        <v>2</v>
      </c>
      <c r="M115" s="83" t="s">
        <v>19</v>
      </c>
      <c r="N115" s="83" t="s">
        <v>1</v>
      </c>
      <c r="O115" s="84" t="s">
        <v>1</v>
      </c>
      <c r="P115" s="78" t="s">
        <v>1</v>
      </c>
      <c r="Q115" s="99">
        <f>+I115*L115</f>
        <v>2000000</v>
      </c>
    </row>
    <row r="116" spans="2:17" ht="24.95" customHeight="1" x14ac:dyDescent="0.15">
      <c r="B116" s="150"/>
      <c r="C116" s="143"/>
      <c r="D116" s="143"/>
      <c r="E116" s="120"/>
      <c r="F116" s="120"/>
      <c r="G116" s="120"/>
      <c r="H116" s="82" t="s">
        <v>102</v>
      </c>
      <c r="I116" s="98">
        <v>150000</v>
      </c>
      <c r="J116" s="83" t="s">
        <v>14</v>
      </c>
      <c r="K116" s="83" t="s">
        <v>15</v>
      </c>
      <c r="L116" s="84">
        <v>2</v>
      </c>
      <c r="M116" s="83" t="s">
        <v>19</v>
      </c>
      <c r="N116" s="83" t="s">
        <v>1</v>
      </c>
      <c r="O116" s="84" t="s">
        <v>1</v>
      </c>
      <c r="P116" s="78" t="s">
        <v>1</v>
      </c>
      <c r="Q116" s="99">
        <f>+I116*L116</f>
        <v>300000</v>
      </c>
    </row>
    <row r="117" spans="2:17" ht="24.95" customHeight="1" x14ac:dyDescent="0.15">
      <c r="B117" s="240" t="s">
        <v>191</v>
      </c>
      <c r="C117" s="224"/>
      <c r="D117" s="222"/>
      <c r="E117" s="122">
        <f>SUM(E121,E119)</f>
        <v>3701000</v>
      </c>
      <c r="F117" s="122">
        <f>F119+F121</f>
        <v>3629000</v>
      </c>
      <c r="G117" s="122">
        <f>F117-E117</f>
        <v>-72000</v>
      </c>
      <c r="H117" s="89"/>
      <c r="I117" s="90"/>
      <c r="J117" s="91"/>
      <c r="K117" s="91"/>
      <c r="L117" s="92"/>
      <c r="M117" s="91"/>
      <c r="N117" s="91"/>
      <c r="O117" s="92"/>
      <c r="P117" s="93"/>
      <c r="Q117" s="94">
        <f>SUM(Q119,Q121)</f>
        <v>3629000</v>
      </c>
    </row>
    <row r="118" spans="2:17" ht="24.95" customHeight="1" x14ac:dyDescent="0.15">
      <c r="B118" s="126"/>
      <c r="C118" s="231" t="s">
        <v>40</v>
      </c>
      <c r="D118" s="220"/>
      <c r="E118" s="122">
        <f>SUM(E119,E121)</f>
        <v>3701000</v>
      </c>
      <c r="F118" s="122">
        <f>F119+F121</f>
        <v>3629000</v>
      </c>
      <c r="G118" s="122">
        <f>F118-E118</f>
        <v>-72000</v>
      </c>
      <c r="H118" s="89"/>
      <c r="I118" s="90"/>
      <c r="J118" s="91"/>
      <c r="K118" s="91"/>
      <c r="L118" s="92"/>
      <c r="M118" s="91"/>
      <c r="N118" s="91"/>
      <c r="O118" s="92"/>
      <c r="P118" s="93"/>
      <c r="Q118" s="94">
        <f>Q119+Q121</f>
        <v>3629000</v>
      </c>
    </row>
    <row r="119" spans="2:17" ht="24.95" customHeight="1" x14ac:dyDescent="0.15">
      <c r="B119" s="128"/>
      <c r="C119" s="130"/>
      <c r="D119" s="129" t="s">
        <v>28</v>
      </c>
      <c r="E119" s="120">
        <v>400000</v>
      </c>
      <c r="F119" s="120">
        <f>Q119</f>
        <v>400000</v>
      </c>
      <c r="G119" s="120">
        <f>F119-E119</f>
        <v>0</v>
      </c>
      <c r="H119" s="97" t="s">
        <v>55</v>
      </c>
      <c r="I119" s="98" t="s">
        <v>1</v>
      </c>
      <c r="J119" s="83" t="s">
        <v>1</v>
      </c>
      <c r="K119" s="83" t="s">
        <v>1</v>
      </c>
      <c r="L119" s="84" t="s">
        <v>1</v>
      </c>
      <c r="M119" s="83" t="s">
        <v>1</v>
      </c>
      <c r="N119" s="83" t="s">
        <v>1</v>
      </c>
      <c r="O119" s="84" t="s">
        <v>1</v>
      </c>
      <c r="P119" s="78" t="s">
        <v>1</v>
      </c>
      <c r="Q119" s="99">
        <f>SUM(Q120:Q120)</f>
        <v>400000</v>
      </c>
    </row>
    <row r="120" spans="2:17" ht="24.95" customHeight="1" x14ac:dyDescent="0.15">
      <c r="B120" s="128"/>
      <c r="C120" s="129"/>
      <c r="D120" s="143"/>
      <c r="E120" s="121"/>
      <c r="F120" s="121"/>
      <c r="G120" s="121"/>
      <c r="H120" s="85" t="s">
        <v>103</v>
      </c>
      <c r="I120" s="86">
        <v>100000</v>
      </c>
      <c r="J120" s="87" t="s">
        <v>14</v>
      </c>
      <c r="K120" s="87" t="s">
        <v>15</v>
      </c>
      <c r="L120" s="88">
        <v>4</v>
      </c>
      <c r="M120" s="87" t="s">
        <v>19</v>
      </c>
      <c r="N120" s="87" t="s">
        <v>1</v>
      </c>
      <c r="O120" s="88" t="s">
        <v>1</v>
      </c>
      <c r="P120" s="95" t="s">
        <v>1</v>
      </c>
      <c r="Q120" s="96">
        <f>+I120*L120</f>
        <v>400000</v>
      </c>
    </row>
    <row r="121" spans="2:17" ht="24.95" customHeight="1" x14ac:dyDescent="0.15">
      <c r="B121" s="128"/>
      <c r="C121" s="129"/>
      <c r="D121" s="129" t="s">
        <v>41</v>
      </c>
      <c r="E121" s="120">
        <v>3301000</v>
      </c>
      <c r="F121" s="120">
        <f>Q121</f>
        <v>3229000</v>
      </c>
      <c r="G121" s="120">
        <f>F121-E121</f>
        <v>-72000</v>
      </c>
      <c r="H121" s="97" t="s">
        <v>41</v>
      </c>
      <c r="I121" s="98"/>
      <c r="J121" s="83"/>
      <c r="K121" s="83"/>
      <c r="L121" s="84"/>
      <c r="M121" s="83"/>
      <c r="N121" s="83"/>
      <c r="O121" s="84"/>
      <c r="P121" s="78"/>
      <c r="Q121" s="99">
        <f>Q122+Q128+Q131</f>
        <v>3229000</v>
      </c>
    </row>
    <row r="122" spans="2:17" ht="24.95" customHeight="1" x14ac:dyDescent="0.15">
      <c r="B122" s="128"/>
      <c r="C122" s="129"/>
      <c r="D122" s="129"/>
      <c r="E122" s="120"/>
      <c r="F122" s="120"/>
      <c r="G122" s="120"/>
      <c r="H122" s="82" t="s">
        <v>104</v>
      </c>
      <c r="I122" s="98"/>
      <c r="J122" s="83"/>
      <c r="K122" s="83"/>
      <c r="L122" s="84"/>
      <c r="M122" s="83"/>
      <c r="N122" s="83"/>
      <c r="O122" s="84"/>
      <c r="P122" s="78"/>
      <c r="Q122" s="99">
        <f>SUM(Q123:Q127)</f>
        <v>2579000</v>
      </c>
    </row>
    <row r="123" spans="2:17" ht="24.95" customHeight="1" x14ac:dyDescent="0.15">
      <c r="B123" s="128"/>
      <c r="C123" s="129"/>
      <c r="D123" s="129"/>
      <c r="E123" s="120"/>
      <c r="F123" s="120"/>
      <c r="G123" s="120"/>
      <c r="H123" s="82" t="s">
        <v>151</v>
      </c>
      <c r="I123" s="98">
        <v>400000</v>
      </c>
      <c r="J123" s="83" t="s">
        <v>14</v>
      </c>
      <c r="K123" s="83" t="s">
        <v>15</v>
      </c>
      <c r="L123" s="84">
        <v>4</v>
      </c>
      <c r="M123" s="83" t="s">
        <v>19</v>
      </c>
      <c r="N123" s="83" t="s">
        <v>1</v>
      </c>
      <c r="O123" s="84" t="s">
        <v>1</v>
      </c>
      <c r="P123" s="78" t="s">
        <v>1</v>
      </c>
      <c r="Q123" s="99">
        <f>+I123*L123</f>
        <v>1600000</v>
      </c>
    </row>
    <row r="124" spans="2:17" ht="24.95" customHeight="1" x14ac:dyDescent="0.15">
      <c r="B124" s="128"/>
      <c r="C124" s="129"/>
      <c r="D124" s="129"/>
      <c r="E124" s="120"/>
      <c r="F124" s="120"/>
      <c r="G124" s="120"/>
      <c r="H124" s="82" t="s">
        <v>152</v>
      </c>
      <c r="I124" s="98">
        <v>24000</v>
      </c>
      <c r="J124" s="83" t="s">
        <v>14</v>
      </c>
      <c r="K124" s="83" t="s">
        <v>15</v>
      </c>
      <c r="L124" s="84">
        <v>6</v>
      </c>
      <c r="M124" s="100" t="s">
        <v>17</v>
      </c>
      <c r="N124" s="83"/>
      <c r="O124" s="84"/>
      <c r="P124" s="78"/>
      <c r="Q124" s="99">
        <f>+I124*L124</f>
        <v>144000</v>
      </c>
    </row>
    <row r="125" spans="2:17" ht="24.95" customHeight="1" x14ac:dyDescent="0.15">
      <c r="B125" s="128"/>
      <c r="C125" s="129"/>
      <c r="D125" s="129"/>
      <c r="E125" s="120"/>
      <c r="F125" s="120"/>
      <c r="G125" s="120"/>
      <c r="H125" s="82" t="s">
        <v>153</v>
      </c>
      <c r="I125" s="98">
        <v>35000</v>
      </c>
      <c r="J125" s="83" t="s">
        <v>14</v>
      </c>
      <c r="K125" s="83" t="s">
        <v>15</v>
      </c>
      <c r="L125" s="84">
        <v>1</v>
      </c>
      <c r="M125" s="100" t="s">
        <v>17</v>
      </c>
      <c r="N125" s="83"/>
      <c r="O125" s="84"/>
      <c r="P125" s="78"/>
      <c r="Q125" s="99">
        <f>+I125*L125</f>
        <v>35000</v>
      </c>
    </row>
    <row r="126" spans="2:17" ht="24.95" customHeight="1" x14ac:dyDescent="0.15">
      <c r="B126" s="128"/>
      <c r="C126" s="129"/>
      <c r="D126" s="129"/>
      <c r="E126" s="120"/>
      <c r="F126" s="120"/>
      <c r="G126" s="120"/>
      <c r="H126" s="82" t="s">
        <v>154</v>
      </c>
      <c r="I126" s="98">
        <v>50000</v>
      </c>
      <c r="J126" s="83" t="s">
        <v>14</v>
      </c>
      <c r="K126" s="83" t="s">
        <v>15</v>
      </c>
      <c r="L126" s="84">
        <v>7</v>
      </c>
      <c r="M126" s="100" t="s">
        <v>19</v>
      </c>
      <c r="N126" s="83"/>
      <c r="O126" s="84"/>
      <c r="P126" s="78"/>
      <c r="Q126" s="99">
        <f>+I126*L126</f>
        <v>350000</v>
      </c>
    </row>
    <row r="127" spans="2:17" ht="24.95" customHeight="1" x14ac:dyDescent="0.15">
      <c r="B127" s="128"/>
      <c r="C127" s="129"/>
      <c r="D127" s="129"/>
      <c r="E127" s="120"/>
      <c r="F127" s="120"/>
      <c r="G127" s="120"/>
      <c r="H127" s="97" t="s">
        <v>105</v>
      </c>
      <c r="I127" s="98">
        <v>150000</v>
      </c>
      <c r="J127" s="83" t="s">
        <v>14</v>
      </c>
      <c r="K127" s="83" t="s">
        <v>15</v>
      </c>
      <c r="L127" s="84">
        <v>3</v>
      </c>
      <c r="M127" s="83" t="s">
        <v>19</v>
      </c>
      <c r="N127" s="83" t="s">
        <v>1</v>
      </c>
      <c r="O127" s="84" t="s">
        <v>1</v>
      </c>
      <c r="P127" s="78" t="s">
        <v>1</v>
      </c>
      <c r="Q127" s="99">
        <f>+I127*L127</f>
        <v>450000</v>
      </c>
    </row>
    <row r="128" spans="2:17" ht="24.95" customHeight="1" x14ac:dyDescent="0.15">
      <c r="B128" s="128"/>
      <c r="C128" s="129"/>
      <c r="D128" s="129"/>
      <c r="E128" s="120"/>
      <c r="F128" s="120"/>
      <c r="G128" s="120"/>
      <c r="H128" s="97" t="s">
        <v>108</v>
      </c>
      <c r="I128" s="98"/>
      <c r="J128" s="83"/>
      <c r="K128" s="83"/>
      <c r="L128" s="84"/>
      <c r="M128" s="83"/>
      <c r="N128" s="83"/>
      <c r="O128" s="84"/>
      <c r="P128" s="78"/>
      <c r="Q128" s="99">
        <f>Q129+Q130</f>
        <v>600000</v>
      </c>
    </row>
    <row r="129" spans="2:17" ht="24.95" customHeight="1" x14ac:dyDescent="0.15">
      <c r="B129" s="128"/>
      <c r="C129" s="129"/>
      <c r="D129" s="129"/>
      <c r="E129" s="120"/>
      <c r="F129" s="120"/>
      <c r="G129" s="120"/>
      <c r="H129" s="97" t="s">
        <v>111</v>
      </c>
      <c r="I129" s="98">
        <v>150000</v>
      </c>
      <c r="J129" s="83" t="s">
        <v>14</v>
      </c>
      <c r="K129" s="83" t="s">
        <v>15</v>
      </c>
      <c r="L129" s="84">
        <v>3</v>
      </c>
      <c r="M129" s="83" t="s">
        <v>19</v>
      </c>
      <c r="N129" s="83" t="s">
        <v>1</v>
      </c>
      <c r="O129" s="84" t="s">
        <v>1</v>
      </c>
      <c r="P129" s="78" t="s">
        <v>1</v>
      </c>
      <c r="Q129" s="99">
        <f>I129*L129</f>
        <v>450000</v>
      </c>
    </row>
    <row r="130" spans="2:17" ht="24.95" customHeight="1" x14ac:dyDescent="0.15">
      <c r="B130" s="128"/>
      <c r="C130" s="129"/>
      <c r="D130" s="129"/>
      <c r="E130" s="120"/>
      <c r="F130" s="120"/>
      <c r="G130" s="120"/>
      <c r="H130" s="97" t="s">
        <v>112</v>
      </c>
      <c r="I130" s="98">
        <v>150000</v>
      </c>
      <c r="J130" s="83" t="s">
        <v>14</v>
      </c>
      <c r="K130" s="83" t="s">
        <v>15</v>
      </c>
      <c r="L130" s="84">
        <v>1</v>
      </c>
      <c r="M130" s="83" t="s">
        <v>19</v>
      </c>
      <c r="N130" s="83" t="s">
        <v>1</v>
      </c>
      <c r="O130" s="84" t="s">
        <v>1</v>
      </c>
      <c r="P130" s="78" t="s">
        <v>1</v>
      </c>
      <c r="Q130" s="99">
        <f>I130*L130</f>
        <v>150000</v>
      </c>
    </row>
    <row r="131" spans="2:17" ht="24.95" customHeight="1" x14ac:dyDescent="0.15">
      <c r="B131" s="128"/>
      <c r="C131" s="129"/>
      <c r="D131" s="129"/>
      <c r="E131" s="120"/>
      <c r="F131" s="120"/>
      <c r="G131" s="120"/>
      <c r="H131" s="82" t="s">
        <v>109</v>
      </c>
      <c r="I131" s="98">
        <v>50000</v>
      </c>
      <c r="J131" s="83" t="s">
        <v>14</v>
      </c>
      <c r="K131" s="83" t="s">
        <v>15</v>
      </c>
      <c r="L131" s="84">
        <v>1</v>
      </c>
      <c r="M131" s="83" t="s">
        <v>19</v>
      </c>
      <c r="N131" s="83" t="s">
        <v>1</v>
      </c>
      <c r="O131" s="84" t="s">
        <v>1</v>
      </c>
      <c r="P131" s="78" t="s">
        <v>1</v>
      </c>
      <c r="Q131" s="99">
        <f>I131*L131</f>
        <v>50000</v>
      </c>
    </row>
    <row r="132" spans="2:17" ht="24.95" customHeight="1" x14ac:dyDescent="0.15">
      <c r="B132" s="124" t="s">
        <v>156</v>
      </c>
      <c r="C132" s="125"/>
      <c r="D132" s="135"/>
      <c r="E132" s="122">
        <f>E133</f>
        <v>3800000</v>
      </c>
      <c r="F132" s="122">
        <f>Q132</f>
        <v>0</v>
      </c>
      <c r="G132" s="122">
        <f t="shared" ref="G132:G134" si="5">F132-E132</f>
        <v>-3800000</v>
      </c>
      <c r="H132" s="89"/>
      <c r="I132" s="90"/>
      <c r="J132" s="91"/>
      <c r="K132" s="91"/>
      <c r="L132" s="92"/>
      <c r="M132" s="91"/>
      <c r="N132" s="91"/>
      <c r="O132" s="92"/>
      <c r="P132" s="93"/>
      <c r="Q132" s="94">
        <f>Q133</f>
        <v>0</v>
      </c>
    </row>
    <row r="133" spans="2:17" ht="24.95" customHeight="1" x14ac:dyDescent="0.15">
      <c r="B133" s="126"/>
      <c r="C133" s="225" t="s">
        <v>192</v>
      </c>
      <c r="D133" s="222"/>
      <c r="E133" s="122">
        <f>E134</f>
        <v>3800000</v>
      </c>
      <c r="F133" s="122">
        <f>Q133</f>
        <v>0</v>
      </c>
      <c r="G133" s="122">
        <f t="shared" si="5"/>
        <v>-3800000</v>
      </c>
      <c r="H133" s="89"/>
      <c r="I133" s="90"/>
      <c r="J133" s="91"/>
      <c r="K133" s="91"/>
      <c r="L133" s="92"/>
      <c r="M133" s="91"/>
      <c r="N133" s="91"/>
      <c r="O133" s="92"/>
      <c r="P133" s="93"/>
      <c r="Q133" s="94">
        <f>Q134</f>
        <v>0</v>
      </c>
    </row>
    <row r="134" spans="2:17" ht="24.95" customHeight="1" x14ac:dyDescent="0.15">
      <c r="B134" s="128"/>
      <c r="C134" s="130"/>
      <c r="D134" s="132" t="s">
        <v>155</v>
      </c>
      <c r="E134" s="120">
        <v>3800000</v>
      </c>
      <c r="F134" s="120">
        <f>Q134</f>
        <v>0</v>
      </c>
      <c r="G134" s="120">
        <f t="shared" si="5"/>
        <v>-3800000</v>
      </c>
      <c r="H134" s="82" t="s">
        <v>155</v>
      </c>
      <c r="I134" s="98"/>
      <c r="J134" s="83"/>
      <c r="K134" s="83"/>
      <c r="L134" s="84"/>
      <c r="M134" s="100"/>
      <c r="N134" s="83"/>
      <c r="O134" s="84" t="s">
        <v>1</v>
      </c>
      <c r="P134" s="78" t="s">
        <v>1</v>
      </c>
      <c r="Q134" s="99">
        <f>I134*L134</f>
        <v>0</v>
      </c>
    </row>
    <row r="135" spans="2:17" ht="24.95" customHeight="1" x14ac:dyDescent="0.15">
      <c r="B135" s="124" t="s">
        <v>193</v>
      </c>
      <c r="C135" s="125"/>
      <c r="D135" s="135"/>
      <c r="E135" s="122">
        <f>SUM(E136)</f>
        <v>83924</v>
      </c>
      <c r="F135" s="122">
        <f>F136</f>
        <v>23273</v>
      </c>
      <c r="G135" s="122">
        <f t="shared" ref="G135:G137" si="6">F135-E135</f>
        <v>-60651</v>
      </c>
      <c r="H135" s="89"/>
      <c r="I135" s="90"/>
      <c r="J135" s="91"/>
      <c r="K135" s="91"/>
      <c r="L135" s="92"/>
      <c r="M135" s="91"/>
      <c r="N135" s="91"/>
      <c r="O135" s="92"/>
      <c r="P135" s="93"/>
      <c r="Q135" s="94">
        <f>Q136</f>
        <v>23273</v>
      </c>
    </row>
    <row r="136" spans="2:17" ht="24.95" customHeight="1" x14ac:dyDescent="0.15">
      <c r="B136" s="126"/>
      <c r="C136" s="231" t="s">
        <v>29</v>
      </c>
      <c r="D136" s="220"/>
      <c r="E136" s="122">
        <v>83924</v>
      </c>
      <c r="F136" s="122">
        <f>F137</f>
        <v>23273</v>
      </c>
      <c r="G136" s="122">
        <f t="shared" si="6"/>
        <v>-60651</v>
      </c>
      <c r="H136" s="89"/>
      <c r="I136" s="90"/>
      <c r="J136" s="91"/>
      <c r="K136" s="91"/>
      <c r="L136" s="92"/>
      <c r="M136" s="91"/>
      <c r="N136" s="91"/>
      <c r="O136" s="92"/>
      <c r="P136" s="93"/>
      <c r="Q136" s="94">
        <f>Q137</f>
        <v>23273</v>
      </c>
    </row>
    <row r="137" spans="2:17" ht="24.95" customHeight="1" thickBot="1" x14ac:dyDescent="0.2">
      <c r="B137" s="131"/>
      <c r="C137" s="134"/>
      <c r="D137" s="127" t="s">
        <v>29</v>
      </c>
      <c r="E137" s="123">
        <v>83924</v>
      </c>
      <c r="F137" s="123">
        <f>Q137</f>
        <v>23273</v>
      </c>
      <c r="G137" s="123">
        <f t="shared" si="6"/>
        <v>-60651</v>
      </c>
      <c r="H137" s="106" t="s">
        <v>148</v>
      </c>
      <c r="I137" s="101">
        <v>23273</v>
      </c>
      <c r="J137" s="102" t="s">
        <v>115</v>
      </c>
      <c r="K137" s="102" t="s">
        <v>116</v>
      </c>
      <c r="L137" s="103">
        <v>1</v>
      </c>
      <c r="M137" s="102" t="s">
        <v>121</v>
      </c>
      <c r="N137" s="102" t="s">
        <v>120</v>
      </c>
      <c r="O137" s="103" t="s">
        <v>120</v>
      </c>
      <c r="P137" s="10" t="s">
        <v>120</v>
      </c>
      <c r="Q137" s="104">
        <f>I137*L137</f>
        <v>23273</v>
      </c>
    </row>
    <row r="138" spans="2:17" ht="18" customHeight="1" x14ac:dyDescent="0.15">
      <c r="D138" s="4"/>
      <c r="E138" s="6"/>
      <c r="F138" s="6"/>
      <c r="G138" s="6"/>
    </row>
    <row r="139" spans="2:17" ht="18" customHeight="1" x14ac:dyDescent="0.15">
      <c r="D139" s="4"/>
      <c r="E139" s="6"/>
      <c r="F139" s="6"/>
      <c r="G139" s="6"/>
      <c r="H139" s="4" t="s">
        <v>57</v>
      </c>
      <c r="I139" s="4" t="s">
        <v>1</v>
      </c>
    </row>
    <row r="140" spans="2:17" ht="18" customHeight="1" x14ac:dyDescent="0.15">
      <c r="I140" s="8"/>
    </row>
  </sheetData>
  <mergeCells count="19">
    <mergeCell ref="C136:D136"/>
    <mergeCell ref="B8:D8"/>
    <mergeCell ref="B117:D117"/>
    <mergeCell ref="C118:D118"/>
    <mergeCell ref="C133:D133"/>
    <mergeCell ref="C90:D90"/>
    <mergeCell ref="C80:D80"/>
    <mergeCell ref="B82:D82"/>
    <mergeCell ref="C83:D83"/>
    <mergeCell ref="H21:H22"/>
    <mergeCell ref="H23:H24"/>
    <mergeCell ref="H76:H77"/>
    <mergeCell ref="H5:Q6"/>
    <mergeCell ref="B7:D7"/>
    <mergeCell ref="B5:B6"/>
    <mergeCell ref="C5:C6"/>
    <mergeCell ref="D5:D6"/>
    <mergeCell ref="F5:F6"/>
    <mergeCell ref="E5:E6"/>
  </mergeCells>
  <phoneticPr fontId="2" type="noConversion"/>
  <printOptions horizontalCentered="1"/>
  <pageMargins left="0" right="0" top="0.78740157480314965" bottom="0.39370078740157483" header="0.39370078740157483" footer="0"/>
  <pageSetup paperSize="9" scale="60" fitToHeight="0" orientation="portrait" verticalDpi="300" r:id="rId1"/>
  <headerFooter alignWithMargins="0"/>
  <rowBreaks count="2" manualBreakCount="2">
    <brk id="45" min="1" max="16" man="1"/>
    <brk id="89" min="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3</vt:i4>
      </vt:variant>
    </vt:vector>
  </HeadingPairs>
  <TitlesOfParts>
    <vt:vector size="8" baseType="lpstr">
      <vt:lpstr>표지</vt:lpstr>
      <vt:lpstr>총칙</vt:lpstr>
      <vt:lpstr>총괄</vt:lpstr>
      <vt:lpstr>세입</vt:lpstr>
      <vt:lpstr>세출</vt:lpstr>
      <vt:lpstr>세입!Print_Area</vt:lpstr>
      <vt:lpstr>세출!Print_Area</vt:lpstr>
      <vt:lpstr>세출!Print_Titles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김성현</dc:creator>
  <cp:lastModifiedBy>PC</cp:lastModifiedBy>
  <cp:lastPrinted>2016-11-24T03:03:38Z</cp:lastPrinted>
  <dcterms:created xsi:type="dcterms:W3CDTF">2008-01-12T05:11:51Z</dcterms:created>
  <dcterms:modified xsi:type="dcterms:W3CDTF">2020-10-27T11:06:09Z</dcterms:modified>
</cp:coreProperties>
</file>