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11760" windowHeight="8835" firstSheet="2" activeTab="2"/>
  </bookViews>
  <sheets>
    <sheet name="표지" sheetId="12" state="hidden" r:id="rId1"/>
    <sheet name="총칙" sheetId="14" state="hidden" r:id="rId2"/>
    <sheet name="총괄" sheetId="13" r:id="rId3"/>
    <sheet name="세입" sheetId="8" state="hidden" r:id="rId4"/>
    <sheet name="세출" sheetId="9" state="hidden" r:id="rId5"/>
    <sheet name="본예산 변경 사유서" sheetId="15" state="hidden" r:id="rId6"/>
  </sheets>
  <externalReferences>
    <externalReference r:id="rId7"/>
  </externalReferences>
  <definedNames>
    <definedName name="_xlnm.Print_Area" localSheetId="5">'본예산 변경 사유서'!$A$1:$G$46</definedName>
    <definedName name="_xlnm.Print_Area" localSheetId="3">세입!$B$2:$Q$36</definedName>
    <definedName name="_xlnm.Print_Area" localSheetId="4">세출!$B$4:$Q$140</definedName>
    <definedName name="_xlnm.Print_Titles" localSheetId="4">세출!$5:$6</definedName>
  </definedNames>
  <calcPr calcId="125725"/>
</workbook>
</file>

<file path=xl/calcChain.xml><?xml version="1.0" encoding="utf-8"?>
<calcChain xmlns="http://schemas.openxmlformats.org/spreadsheetml/2006/main">
  <c r="E46" i="15"/>
  <c r="D46"/>
  <c r="E45"/>
  <c r="F45" s="1"/>
  <c r="D45"/>
  <c r="C46"/>
  <c r="C45"/>
  <c r="B45"/>
  <c r="A45"/>
  <c r="E44"/>
  <c r="D44"/>
  <c r="C44"/>
  <c r="E43"/>
  <c r="D43"/>
  <c r="D42"/>
  <c r="C43"/>
  <c r="E42"/>
  <c r="C42"/>
  <c r="E41"/>
  <c r="D41"/>
  <c r="C41"/>
  <c r="B41"/>
  <c r="E40"/>
  <c r="D40"/>
  <c r="C40"/>
  <c r="E39"/>
  <c r="D39"/>
  <c r="C39"/>
  <c r="E37"/>
  <c r="D37"/>
  <c r="C37"/>
  <c r="E36"/>
  <c r="D36"/>
  <c r="C36"/>
  <c r="E35"/>
  <c r="D35"/>
  <c r="C35"/>
  <c r="E34"/>
  <c r="F34" s="1"/>
  <c r="D34"/>
  <c r="C34"/>
  <c r="E33"/>
  <c r="D33"/>
  <c r="C33"/>
  <c r="E32"/>
  <c r="D32"/>
  <c r="C32"/>
  <c r="B32"/>
  <c r="E31"/>
  <c r="D31"/>
  <c r="C31"/>
  <c r="E30"/>
  <c r="C30"/>
  <c r="D30"/>
  <c r="E29"/>
  <c r="F29" s="1"/>
  <c r="D29"/>
  <c r="C29"/>
  <c r="B29"/>
  <c r="A29"/>
  <c r="C28"/>
  <c r="B28"/>
  <c r="A28"/>
  <c r="E28"/>
  <c r="D28"/>
  <c r="E27"/>
  <c r="E26"/>
  <c r="E25"/>
  <c r="E24"/>
  <c r="E23"/>
  <c r="E22"/>
  <c r="D27"/>
  <c r="D26"/>
  <c r="D25"/>
  <c r="D24"/>
  <c r="D23"/>
  <c r="D22"/>
  <c r="C27"/>
  <c r="C26"/>
  <c r="C25"/>
  <c r="C24"/>
  <c r="C23"/>
  <c r="C22"/>
  <c r="B22"/>
  <c r="E21"/>
  <c r="D21"/>
  <c r="E20"/>
  <c r="D20"/>
  <c r="C21"/>
  <c r="C20"/>
  <c r="B20"/>
  <c r="E16"/>
  <c r="D16"/>
  <c r="E15"/>
  <c r="D15"/>
  <c r="E19"/>
  <c r="D19"/>
  <c r="E18"/>
  <c r="D18"/>
  <c r="E17"/>
  <c r="D17"/>
  <c r="C17"/>
  <c r="C16"/>
  <c r="C15"/>
  <c r="B15"/>
  <c r="A15"/>
  <c r="E10"/>
  <c r="D10"/>
  <c r="E9"/>
  <c r="D9"/>
  <c r="C10"/>
  <c r="B10"/>
  <c r="A10"/>
  <c r="C9"/>
  <c r="B9"/>
  <c r="A9"/>
  <c r="E8"/>
  <c r="D8"/>
  <c r="E7"/>
  <c r="D7"/>
  <c r="E6"/>
  <c r="D6"/>
  <c r="C8"/>
  <c r="C7"/>
  <c r="C6"/>
  <c r="B6"/>
  <c r="A6"/>
  <c r="E5"/>
  <c r="D5"/>
  <c r="C5"/>
  <c r="B5"/>
  <c r="A5"/>
  <c r="E38"/>
  <c r="D38"/>
  <c r="C38"/>
  <c r="C19"/>
  <c r="C18"/>
  <c r="F41" l="1"/>
  <c r="F35"/>
  <c r="F7"/>
  <c r="F42"/>
  <c r="F44"/>
  <c r="F43"/>
  <c r="F40"/>
  <c r="F39"/>
  <c r="F37"/>
  <c r="F36"/>
  <c r="F6"/>
  <c r="F9"/>
  <c r="F21"/>
  <c r="F15"/>
  <c r="F5"/>
  <c r="F10"/>
  <c r="E14"/>
  <c r="F8"/>
  <c r="F38"/>
  <c r="F16"/>
  <c r="F18"/>
  <c r="D4"/>
  <c r="F27"/>
  <c r="D14"/>
  <c r="F20"/>
  <c r="F22"/>
  <c r="F25"/>
  <c r="F28"/>
  <c r="F33"/>
  <c r="F31"/>
  <c r="F19"/>
  <c r="F24"/>
  <c r="F30"/>
  <c r="F17"/>
  <c r="F23"/>
  <c r="F26"/>
  <c r="F32"/>
  <c r="F46"/>
  <c r="E4"/>
  <c r="G18" i="8"/>
  <c r="G17"/>
  <c r="F8"/>
  <c r="F14" i="15" l="1"/>
  <c r="F4"/>
  <c r="D7" i="13"/>
  <c r="E31" i="8"/>
  <c r="E32"/>
  <c r="F32"/>
  <c r="Q31"/>
  <c r="Q32"/>
  <c r="Q33"/>
  <c r="E28"/>
  <c r="E27" s="1"/>
  <c r="E26" s="1"/>
  <c r="Q29"/>
  <c r="E9"/>
  <c r="E8" s="1"/>
  <c r="E7" s="1"/>
  <c r="F10"/>
  <c r="G10" s="1"/>
  <c r="Q10"/>
  <c r="F29" l="1"/>
  <c r="G29" s="1"/>
  <c r="E33"/>
  <c r="Q34"/>
  <c r="F34" s="1"/>
  <c r="G34" s="1"/>
  <c r="Q37" i="9"/>
  <c r="D21" i="13" l="1"/>
  <c r="D19"/>
  <c r="C18"/>
  <c r="Q30" i="8"/>
  <c r="Q28" s="1"/>
  <c r="Q27" s="1"/>
  <c r="C10" i="13"/>
  <c r="E15" i="8"/>
  <c r="E14" s="1"/>
  <c r="B11" i="13"/>
  <c r="A11"/>
  <c r="B10"/>
  <c r="A10"/>
  <c r="B9"/>
  <c r="A9"/>
  <c r="B8"/>
  <c r="A8"/>
  <c r="B7"/>
  <c r="A7"/>
  <c r="Q98" i="9"/>
  <c r="Q97"/>
  <c r="Q103"/>
  <c r="Q104"/>
  <c r="G120"/>
  <c r="F120"/>
  <c r="Q120"/>
  <c r="Q121"/>
  <c r="G122"/>
  <c r="Q123"/>
  <c r="Q122" s="1"/>
  <c r="F122" s="1"/>
  <c r="E81"/>
  <c r="C21" i="13" s="1"/>
  <c r="Q26" i="8" l="1"/>
  <c r="F27"/>
  <c r="E84" i="9"/>
  <c r="C22" i="13" s="1"/>
  <c r="Q39" i="9"/>
  <c r="I29"/>
  <c r="Q29" s="1"/>
  <c r="I31"/>
  <c r="Q31" s="1"/>
  <c r="Q30"/>
  <c r="E138"/>
  <c r="C25" i="13" s="1"/>
  <c r="E9" i="9"/>
  <c r="Q22"/>
  <c r="Q12"/>
  <c r="Q28" l="1"/>
  <c r="Q35" i="8"/>
  <c r="Q13" l="1"/>
  <c r="F13" s="1"/>
  <c r="G13" s="1"/>
  <c r="Q25"/>
  <c r="E124" i="9" l="1"/>
  <c r="C24" i="13" s="1"/>
  <c r="Q134" i="9"/>
  <c r="Q133"/>
  <c r="Q131"/>
  <c r="Q130"/>
  <c r="Q129"/>
  <c r="Q128"/>
  <c r="Q140"/>
  <c r="F140" s="1"/>
  <c r="G140" s="1"/>
  <c r="E21" i="13"/>
  <c r="Q89" i="9"/>
  <c r="Q87"/>
  <c r="Q86"/>
  <c r="Q63"/>
  <c r="Q62"/>
  <c r="Q61"/>
  <c r="Q60"/>
  <c r="Q59"/>
  <c r="Q132" l="1"/>
  <c r="F132" s="1"/>
  <c r="G132" s="1"/>
  <c r="Q127"/>
  <c r="Q58"/>
  <c r="Q85"/>
  <c r="Q12" i="8"/>
  <c r="Q11"/>
  <c r="Q9" s="1"/>
  <c r="Q8" s="1"/>
  <c r="Q7" s="1"/>
  <c r="Q11" i="9" l="1"/>
  <c r="Q88" l="1"/>
  <c r="Q84" s="1"/>
  <c r="Q57"/>
  <c r="Q55"/>
  <c r="Q54"/>
  <c r="Q26"/>
  <c r="Q25"/>
  <c r="Q24"/>
  <c r="Q23"/>
  <c r="Q21"/>
  <c r="Q20"/>
  <c r="Q19"/>
  <c r="Q18"/>
  <c r="Q17"/>
  <c r="Q16"/>
  <c r="Q15"/>
  <c r="Q14"/>
  <c r="Q13"/>
  <c r="Q53" l="1"/>
  <c r="Q10"/>
  <c r="C7" i="13" l="1"/>
  <c r="C8"/>
  <c r="C11"/>
  <c r="Q41" i="9" l="1"/>
  <c r="Q40"/>
  <c r="Q38"/>
  <c r="Q36"/>
  <c r="Q35"/>
  <c r="Q34"/>
  <c r="I48" s="1"/>
  <c r="I49" s="1"/>
  <c r="Q33"/>
  <c r="Q32" l="1"/>
  <c r="Q27" s="1"/>
  <c r="I45" s="1"/>
  <c r="I46" s="1"/>
  <c r="C12" i="13"/>
  <c r="F20" i="8"/>
  <c r="D9" i="13" s="1"/>
  <c r="E20" i="8"/>
  <c r="C9" i="13" s="1"/>
  <c r="Q20" i="8"/>
  <c r="C6" i="13" l="1"/>
  <c r="I43" i="9"/>
  <c r="Q43" s="1"/>
  <c r="Q42" s="1"/>
  <c r="F26" i="8"/>
  <c r="Q22" l="1"/>
  <c r="Q21"/>
  <c r="Q19"/>
  <c r="E53" i="9"/>
  <c r="C19" i="13" s="1"/>
  <c r="E19" l="1"/>
  <c r="Q52" i="9"/>
  <c r="E80"/>
  <c r="E137"/>
  <c r="E90"/>
  <c r="E56"/>
  <c r="C20" i="13" s="1"/>
  <c r="E83" i="9" l="1"/>
  <c r="C23" i="13"/>
  <c r="C17"/>
  <c r="E8" i="9"/>
  <c r="E7" s="1"/>
  <c r="Q36" i="8"/>
  <c r="Q16"/>
  <c r="Q15" l="1"/>
  <c r="Q6"/>
  <c r="Q24"/>
  <c r="Q23"/>
  <c r="F23" s="1"/>
  <c r="F30"/>
  <c r="Q14"/>
  <c r="G26"/>
  <c r="F28"/>
  <c r="Q82" i="9"/>
  <c r="F82" s="1"/>
  <c r="G28" i="8" l="1"/>
  <c r="F7"/>
  <c r="Q81" i="9"/>
  <c r="Q80" s="1"/>
  <c r="G82"/>
  <c r="F81"/>
  <c r="G81" s="1"/>
  <c r="G30" i="8"/>
  <c r="G27" l="1"/>
  <c r="D11" i="13"/>
  <c r="F80" i="9"/>
  <c r="G80" s="1"/>
  <c r="F35" i="8" l="1"/>
  <c r="G35" s="1"/>
  <c r="E23"/>
  <c r="G22" l="1"/>
  <c r="G21"/>
  <c r="G20" l="1"/>
  <c r="E11" i="13"/>
  <c r="E9"/>
  <c r="E6" i="8" l="1"/>
  <c r="Q139" i="9" l="1"/>
  <c r="Q138" s="1"/>
  <c r="F138" l="1"/>
  <c r="D25" i="13" s="1"/>
  <c r="E25" s="1"/>
  <c r="Q137" i="9"/>
  <c r="Q46"/>
  <c r="I47" s="1"/>
  <c r="Q48"/>
  <c r="Q49"/>
  <c r="Q74"/>
  <c r="Q79"/>
  <c r="Q77"/>
  <c r="Q78"/>
  <c r="Q75"/>
  <c r="Q72"/>
  <c r="Q71"/>
  <c r="Q70"/>
  <c r="Q69"/>
  <c r="Q68"/>
  <c r="Q67" l="1"/>
  <c r="G138"/>
  <c r="F137"/>
  <c r="Q76"/>
  <c r="Q73"/>
  <c r="Q45"/>
  <c r="F42" l="1"/>
  <c r="F11" i="8" l="1"/>
  <c r="G11" l="1"/>
  <c r="Q136" i="9"/>
  <c r="Q135" s="1"/>
  <c r="F135" s="1"/>
  <c r="G135" s="1"/>
  <c r="Q51" l="1"/>
  <c r="Q50" s="1"/>
  <c r="Q113" l="1"/>
  <c r="Q116"/>
  <c r="Q115"/>
  <c r="Q114"/>
  <c r="Q111"/>
  <c r="Q110"/>
  <c r="Q109"/>
  <c r="Q108"/>
  <c r="Q107"/>
  <c r="Q99"/>
  <c r="Q96"/>
  <c r="Q94"/>
  <c r="Q93"/>
  <c r="Q92"/>
  <c r="Q91" l="1"/>
  <c r="Q95"/>
  <c r="Q106"/>
  <c r="Q112"/>
  <c r="G23" i="8"/>
  <c r="F25"/>
  <c r="F24" s="1"/>
  <c r="D10" i="13" s="1"/>
  <c r="E10" s="1"/>
  <c r="G25" i="8" l="1"/>
  <c r="G24" s="1"/>
  <c r="F139" i="9"/>
  <c r="G139" l="1"/>
  <c r="G137" l="1"/>
  <c r="F10" l="1"/>
  <c r="G7" i="8" l="1"/>
  <c r="G10" i="9"/>
  <c r="F14" i="8"/>
  <c r="G14" s="1"/>
  <c r="F85" i="9" l="1"/>
  <c r="F36" i="8" l="1"/>
  <c r="F33" s="1"/>
  <c r="D12" i="13" s="1"/>
  <c r="E12" s="1"/>
  <c r="Q47" i="9"/>
  <c r="Q44" s="1"/>
  <c r="Q9" s="1"/>
  <c r="G85"/>
  <c r="G33" i="8" l="1"/>
  <c r="G32"/>
  <c r="G36"/>
  <c r="F89" i="9" l="1"/>
  <c r="G89" l="1"/>
  <c r="F88"/>
  <c r="F84" s="1"/>
  <c r="D22" i="13" s="1"/>
  <c r="E22" s="1"/>
  <c r="F95" i="9"/>
  <c r="F76"/>
  <c r="G84" l="1"/>
  <c r="G88"/>
  <c r="G95"/>
  <c r="G76"/>
  <c r="Q126" l="1"/>
  <c r="Q125" s="1"/>
  <c r="Q124" s="1"/>
  <c r="Q119"/>
  <c r="Q118"/>
  <c r="Q105"/>
  <c r="Q102"/>
  <c r="Q101"/>
  <c r="Q66"/>
  <c r="Q65"/>
  <c r="F12" i="8"/>
  <c r="F9" s="1"/>
  <c r="Q117" i="9" l="1"/>
  <c r="Q90" s="1"/>
  <c r="Q64"/>
  <c r="Q56" s="1"/>
  <c r="Q8" s="1"/>
  <c r="Q100"/>
  <c r="G12" i="8"/>
  <c r="F106" i="9"/>
  <c r="F91"/>
  <c r="F50"/>
  <c r="F112"/>
  <c r="F90" l="1"/>
  <c r="D23" i="13" s="1"/>
  <c r="E23" s="1"/>
  <c r="Q83" i="9"/>
  <c r="Q7" s="1"/>
  <c r="E7" i="13"/>
  <c r="G8" i="8"/>
  <c r="G91" i="9"/>
  <c r="G9" i="8"/>
  <c r="G106" i="9"/>
  <c r="G112"/>
  <c r="G50"/>
  <c r="F117"/>
  <c r="F54"/>
  <c r="F55"/>
  <c r="F57"/>
  <c r="F58"/>
  <c r="F64"/>
  <c r="F67"/>
  <c r="F73"/>
  <c r="F100"/>
  <c r="G100" s="1"/>
  <c r="F103"/>
  <c r="F56" l="1"/>
  <c r="F53"/>
  <c r="G53" s="1"/>
  <c r="G73"/>
  <c r="G55"/>
  <c r="G57"/>
  <c r="G54"/>
  <c r="G67"/>
  <c r="G103"/>
  <c r="G117"/>
  <c r="F16" i="8"/>
  <c r="D8" i="13" s="1"/>
  <c r="G64" i="9"/>
  <c r="G58"/>
  <c r="F125"/>
  <c r="G56" l="1"/>
  <c r="D20" i="13"/>
  <c r="E20" s="1"/>
  <c r="E8"/>
  <c r="E6" s="1"/>
  <c r="D6"/>
  <c r="F15" i="8"/>
  <c r="G15" s="1"/>
  <c r="G16"/>
  <c r="G125" i="9"/>
  <c r="G90"/>
  <c r="F127" l="1"/>
  <c r="F124" s="1"/>
  <c r="D24" i="13" s="1"/>
  <c r="E24" s="1"/>
  <c r="F27" i="9"/>
  <c r="G124" l="1"/>
  <c r="F83"/>
  <c r="G27"/>
  <c r="G127"/>
  <c r="G83" l="1"/>
  <c r="G42"/>
  <c r="F44" l="1"/>
  <c r="F9" s="1"/>
  <c r="D18" i="13" s="1"/>
  <c r="D17" l="1"/>
  <c r="E17" s="1"/>
  <c r="E18"/>
  <c r="F8" i="9"/>
  <c r="F7" s="1"/>
  <c r="G44"/>
  <c r="G7" l="1"/>
  <c r="G9"/>
  <c r="G8" l="1"/>
  <c r="F31" i="8" l="1"/>
  <c r="F6" s="1"/>
  <c r="G31" l="1"/>
  <c r="G6"/>
  <c r="F2" i="9" l="1"/>
  <c r="E2" s="1"/>
  <c r="G2" l="1"/>
</calcChain>
</file>

<file path=xl/sharedStrings.xml><?xml version="1.0" encoding="utf-8"?>
<sst xmlns="http://schemas.openxmlformats.org/spreadsheetml/2006/main" count="958" uniqueCount="308">
  <si>
    <t>보조금수입</t>
    <phoneticPr fontId="2" type="noConversion"/>
  </si>
  <si>
    <t xml:space="preserve"> 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</si>
  <si>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</si>
  <si>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</si>
  <si>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</si>
  <si>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증감(B-A)</t>
    <phoneticPr fontId="2" type="noConversion"/>
  </si>
  <si>
    <t>금 액</t>
    <phoneticPr fontId="2" type="noConversion"/>
  </si>
  <si>
    <t>%</t>
    <phoneticPr fontId="2" type="noConversion"/>
  </si>
  <si>
    <t>총  계</t>
    <phoneticPr fontId="2" type="noConversion"/>
  </si>
  <si>
    <t>후원금수입</t>
    <phoneticPr fontId="2" type="noConversion"/>
  </si>
  <si>
    <t>전입금</t>
    <phoneticPr fontId="2" type="noConversion"/>
  </si>
  <si>
    <t>잡수입</t>
    <phoneticPr fontId="2" type="noConversion"/>
  </si>
  <si>
    <t>인건비</t>
    <phoneticPr fontId="2" type="noConversion"/>
  </si>
  <si>
    <t>원</t>
    <phoneticPr fontId="2" type="noConversion"/>
  </si>
  <si>
    <t>x</t>
    <phoneticPr fontId="2" type="noConversion"/>
  </si>
  <si>
    <t>월</t>
    <phoneticPr fontId="2" type="noConversion"/>
  </si>
  <si>
    <t>명</t>
    <phoneticPr fontId="2" type="noConversion"/>
  </si>
  <si>
    <t>분기</t>
    <phoneticPr fontId="2" type="noConversion"/>
  </si>
  <si>
    <t>회</t>
    <phoneticPr fontId="2" type="noConversion"/>
  </si>
  <si>
    <t>제수당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</si>
  <si>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</si>
  <si>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</si>
  <si>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</si>
  <si>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</si>
  <si>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</si>
  <si>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수용비및수수료</t>
    <phoneticPr fontId="2" type="noConversion"/>
  </si>
  <si>
    <t>차량비</t>
    <phoneticPr fontId="2" type="noConversion"/>
  </si>
  <si>
    <t>홍보출판사업비</t>
    <phoneticPr fontId="2" type="noConversion"/>
  </si>
  <si>
    <t>예비비</t>
    <phoneticPr fontId="2" type="noConversion"/>
  </si>
  <si>
    <t>대</t>
    <phoneticPr fontId="2" type="noConversion"/>
  </si>
  <si>
    <t>제세공과금</t>
    <phoneticPr fontId="2" type="noConversion"/>
  </si>
  <si>
    <t>일</t>
    <phoneticPr fontId="2" type="noConversion"/>
  </si>
  <si>
    <t>사업비</t>
    <phoneticPr fontId="2" type="noConversion"/>
  </si>
  <si>
    <t>사례관리사업비</t>
    <phoneticPr fontId="2" type="noConversion"/>
  </si>
  <si>
    <t>신체활동지원사업비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</si>
  <si>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</si>
  <si>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</si>
  <si>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정서지원사업비</t>
    <phoneticPr fontId="2" type="noConversion"/>
  </si>
  <si>
    <t>가족지원사업비</t>
    <phoneticPr fontId="2" type="noConversion"/>
  </si>
  <si>
    <t>일반사업비</t>
    <phoneticPr fontId="2" type="noConversion"/>
  </si>
  <si>
    <t>입소비용수입</t>
    <phoneticPr fontId="2" type="noConversion"/>
  </si>
  <si>
    <t>사무비</t>
    <phoneticPr fontId="2" type="noConversion"/>
  </si>
  <si>
    <t>사회보험부담금</t>
    <phoneticPr fontId="2" type="noConversion"/>
  </si>
  <si>
    <t>공공요금</t>
    <phoneticPr fontId="2" type="noConversion"/>
  </si>
  <si>
    <t>퇴직금 및 퇴직적립금</t>
    <phoneticPr fontId="2" type="noConversion"/>
  </si>
  <si>
    <t>생계비</t>
    <phoneticPr fontId="2" type="noConversion"/>
  </si>
  <si>
    <t>수용기관경비</t>
    <phoneticPr fontId="2" type="noConversion"/>
  </si>
  <si>
    <t>특별급식비</t>
    <phoneticPr fontId="2" type="noConversion"/>
  </si>
  <si>
    <t>기타운영비</t>
    <phoneticPr fontId="2" type="noConversion"/>
  </si>
  <si>
    <t>사회보험부담비용</t>
    <phoneticPr fontId="2" type="noConversion"/>
  </si>
  <si>
    <t>여비</t>
    <phoneticPr fontId="2" type="noConversion"/>
  </si>
  <si>
    <t>수용비 및 수수료</t>
    <phoneticPr fontId="2" type="noConversion"/>
  </si>
  <si>
    <t>홍보출판비</t>
    <phoneticPr fontId="2" type="noConversion"/>
  </si>
  <si>
    <t>복지사업비</t>
    <phoneticPr fontId="2" type="noConversion"/>
  </si>
  <si>
    <t>`</t>
    <phoneticPr fontId="2" type="noConversion"/>
  </si>
  <si>
    <t>이월금</t>
    <phoneticPr fontId="2" type="noConversion"/>
  </si>
  <si>
    <t>◎ 식대비</t>
    <phoneticPr fontId="2" type="noConversion"/>
  </si>
  <si>
    <t>◎ 사업수입 이월금</t>
    <phoneticPr fontId="2" type="noConversion"/>
  </si>
  <si>
    <t>◎ 예금이자수입</t>
    <phoneticPr fontId="2" type="noConversion"/>
  </si>
  <si>
    <t>경상보조금 수입</t>
    <phoneticPr fontId="2" type="noConversion"/>
  </si>
  <si>
    <t>◎ 간호조무사</t>
    <phoneticPr fontId="2" type="noConversion"/>
  </si>
  <si>
    <t>◎ 조리원</t>
    <phoneticPr fontId="2" type="noConversion"/>
  </si>
  <si>
    <t xml:space="preserve">◎ 명절상여금 </t>
    <phoneticPr fontId="2" type="noConversion"/>
  </si>
  <si>
    <t xml:space="preserve">  ○ 간호조무사</t>
    <phoneticPr fontId="2" type="noConversion"/>
  </si>
  <si>
    <t xml:space="preserve">  ○ 조리원</t>
    <phoneticPr fontId="2" type="noConversion"/>
  </si>
  <si>
    <t>◎ 퇴직적립금</t>
    <phoneticPr fontId="2" type="noConversion"/>
  </si>
  <si>
    <t>◎ 국민연금</t>
    <phoneticPr fontId="2" type="noConversion"/>
  </si>
  <si>
    <t>◎ 건강보험</t>
    <phoneticPr fontId="2" type="noConversion"/>
  </si>
  <si>
    <t>◎ 장기요양보험</t>
    <phoneticPr fontId="2" type="noConversion"/>
  </si>
  <si>
    <t>◎ 산재보험</t>
    <phoneticPr fontId="2" type="noConversion"/>
  </si>
  <si>
    <t>◎ 고용보험</t>
    <phoneticPr fontId="2" type="noConversion"/>
  </si>
  <si>
    <t>◎ 명절 선물지원</t>
    <phoneticPr fontId="2" type="noConversion"/>
  </si>
  <si>
    <t>◎ 기타후생경비</t>
    <phoneticPr fontId="2" type="noConversion"/>
  </si>
  <si>
    <t>◎ 기관운영비</t>
    <phoneticPr fontId="2" type="noConversion"/>
  </si>
  <si>
    <t>◎ 사무용품 및 집기구입</t>
    <phoneticPr fontId="2" type="noConversion"/>
  </si>
  <si>
    <t>◎ 복사기/복합기임차료</t>
    <phoneticPr fontId="2" type="noConversion"/>
  </si>
  <si>
    <t>◎ 소모품 및 인쇄비</t>
    <phoneticPr fontId="2" type="noConversion"/>
  </si>
  <si>
    <t>◎ 신원보증보험</t>
    <phoneticPr fontId="2" type="noConversion"/>
  </si>
  <si>
    <t>◎ 기타 세금 및 협회비</t>
    <phoneticPr fontId="2" type="noConversion"/>
  </si>
  <si>
    <t>◎ 차량보험료</t>
    <phoneticPr fontId="2" type="noConversion"/>
  </si>
  <si>
    <t>◎ 환경개선부담금</t>
    <phoneticPr fontId="2" type="noConversion"/>
  </si>
  <si>
    <t xml:space="preserve">◎ 홍보비 </t>
    <phoneticPr fontId="2" type="noConversion"/>
  </si>
  <si>
    <t>◎ 기능회복지원</t>
    <phoneticPr fontId="2" type="noConversion"/>
  </si>
  <si>
    <t>◎ 신체활동 지원</t>
    <phoneticPr fontId="2" type="noConversion"/>
  </si>
  <si>
    <t>(단위 : 원)</t>
    <phoneticPr fontId="2" type="noConversion"/>
  </si>
  <si>
    <t>◎ 잡수입(직원식대)</t>
    <phoneticPr fontId="2" type="noConversion"/>
  </si>
  <si>
    <t>원</t>
    <phoneticPr fontId="2" type="noConversion"/>
  </si>
  <si>
    <t>x</t>
    <phoneticPr fontId="2" type="noConversion"/>
  </si>
  <si>
    <t>월</t>
    <phoneticPr fontId="2" type="noConversion"/>
  </si>
  <si>
    <t>명</t>
    <phoneticPr fontId="2" type="noConversion"/>
  </si>
  <si>
    <t>분기</t>
    <phoneticPr fontId="2" type="noConversion"/>
  </si>
  <si>
    <t xml:space="preserve"> </t>
    <phoneticPr fontId="2" type="noConversion"/>
  </si>
  <si>
    <t>회</t>
    <phoneticPr fontId="2" type="noConversion"/>
  </si>
  <si>
    <t>◎ 유류대</t>
    <phoneticPr fontId="2" type="noConversion"/>
  </si>
  <si>
    <t>대</t>
    <phoneticPr fontId="2" type="noConversion"/>
  </si>
  <si>
    <t>◎ 차량정비 및 기타 소모품 구입</t>
    <phoneticPr fontId="2" type="noConversion"/>
  </si>
  <si>
    <t xml:space="preserve">◎ 생계비  </t>
    <phoneticPr fontId="2" type="noConversion"/>
  </si>
  <si>
    <t>일</t>
    <phoneticPr fontId="2" type="noConversion"/>
  </si>
  <si>
    <t>◎ 간식비</t>
    <phoneticPr fontId="2" type="noConversion"/>
  </si>
  <si>
    <t>수용사회복지시설경비</t>
    <phoneticPr fontId="2" type="noConversion"/>
  </si>
  <si>
    <t>사례관리사업비</t>
    <phoneticPr fontId="2" type="noConversion"/>
  </si>
  <si>
    <t>◎ 병문안</t>
    <phoneticPr fontId="2" type="noConversion"/>
  </si>
  <si>
    <t>◎ 문상 등 조의금</t>
    <phoneticPr fontId="2" type="noConversion"/>
  </si>
  <si>
    <t>◎ 기타 안부확인 등</t>
    <phoneticPr fontId="2" type="noConversion"/>
  </si>
  <si>
    <t>복지사업비</t>
    <phoneticPr fontId="2" type="noConversion"/>
  </si>
  <si>
    <t>◎ 나들이</t>
    <phoneticPr fontId="2" type="noConversion"/>
  </si>
  <si>
    <t>간호 및 처치사업비</t>
    <phoneticPr fontId="2" type="noConversion"/>
  </si>
  <si>
    <t>◎ 혈당스트립</t>
    <phoneticPr fontId="2" type="noConversion"/>
  </si>
  <si>
    <t>◎ 구충제복용</t>
    <phoneticPr fontId="2" type="noConversion"/>
  </si>
  <si>
    <t>◎ 기타 의약품</t>
    <phoneticPr fontId="2" type="noConversion"/>
  </si>
  <si>
    <t>◎ 응급처치비</t>
    <phoneticPr fontId="2" type="noConversion"/>
  </si>
  <si>
    <t>◎ 의료기기</t>
    <phoneticPr fontId="2" type="noConversion"/>
  </si>
  <si>
    <t>정서지원 사업비</t>
    <phoneticPr fontId="2" type="noConversion"/>
  </si>
  <si>
    <t>◎ 절기행사</t>
    <phoneticPr fontId="2" type="noConversion"/>
  </si>
  <si>
    <t>◎ 생신잔치</t>
    <phoneticPr fontId="2" type="noConversion"/>
  </si>
  <si>
    <t>◎ 여가 및 사회활동</t>
    <phoneticPr fontId="2" type="noConversion"/>
  </si>
  <si>
    <t>예비비</t>
    <phoneticPr fontId="2" type="noConversion"/>
  </si>
  <si>
    <t>◎ 복지시설/영업배상책임보험 등</t>
    <phoneticPr fontId="2" type="noConversion"/>
  </si>
  <si>
    <t>참좋은기억학교</t>
    <phoneticPr fontId="2" type="noConversion"/>
  </si>
  <si>
    <t>◎ 가족수당</t>
    <phoneticPr fontId="2" type="noConversion"/>
  </si>
  <si>
    <t>사회복지법인무일복지재단</t>
    <phoneticPr fontId="2" type="noConversion"/>
  </si>
  <si>
    <t>세                  입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</si>
  <si>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</si>
  <si>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</si>
  <si>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</si>
  <si>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</si>
  <si>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 xml:space="preserve">참좋은기억학교 </t>
    <phoneticPr fontId="2" type="noConversion"/>
  </si>
  <si>
    <t>퇴직금및퇴직적립금</t>
    <phoneticPr fontId="2" type="noConversion"/>
  </si>
  <si>
    <t>◎ 신체활동 기구 및 보장구 구입 등</t>
    <phoneticPr fontId="2" type="noConversion"/>
  </si>
  <si>
    <t>재산조성비</t>
    <phoneticPr fontId="2" type="noConversion"/>
  </si>
  <si>
    <t>시설비</t>
    <phoneticPr fontId="2" type="noConversion"/>
  </si>
  <si>
    <t>시설비</t>
    <phoneticPr fontId="2" type="noConversion"/>
  </si>
  <si>
    <t>재산조성비</t>
    <phoneticPr fontId="2" type="noConversion"/>
  </si>
  <si>
    <t>1) 세입내역</t>
    <phoneticPr fontId="2" type="noConversion"/>
  </si>
  <si>
    <t>2) 세출내역</t>
    <phoneticPr fontId="2" type="noConversion"/>
  </si>
  <si>
    <t xml:space="preserve"> 예  산  총  칙</t>
    <phoneticPr fontId="2" type="noConversion"/>
  </si>
  <si>
    <t>3. 본 예산은 사회복지법인 재무회계규칙 제 2장 예산과결산에 의거 편성하며 집행한다.</t>
    <phoneticPr fontId="2" type="noConversion"/>
  </si>
  <si>
    <t xml:space="preserve">   있다.</t>
    <phoneticPr fontId="2" type="noConversion"/>
  </si>
  <si>
    <t xml:space="preserve">   초과할 수 있다.</t>
    <phoneticPr fontId="2" type="noConversion"/>
  </si>
  <si>
    <t xml:space="preserve">6. 보편적으로 발생하는 지출에 있어서는 세출예산에도 불구하고 초과 집행하고 차기 </t>
    <phoneticPr fontId="2" type="noConversion"/>
  </si>
  <si>
    <t xml:space="preserve">   이사회에서 추가경정예산을 승인 받을 수 있다.</t>
    <phoneticPr fontId="2" type="noConversion"/>
  </si>
  <si>
    <t xml:space="preserve">7. 세출예산에서 초과지출이 발생할 경우에 동일관 내의 목간전용으로 부족한 예산을  </t>
    <phoneticPr fontId="2" type="noConversion"/>
  </si>
  <si>
    <t xml:space="preserve">    집행 할 수가 있다.</t>
    <phoneticPr fontId="2" type="noConversion"/>
  </si>
  <si>
    <t xml:space="preserve">4. 사업수입(본인부담금), 보조금, 후원금등의 세입이 감소할 경우 기존사업을 축소할 수 </t>
    <phoneticPr fontId="2" type="noConversion"/>
  </si>
  <si>
    <t xml:space="preserve">5. 사업수입(본인부담금),국시비보조금, 후원금등의 세입이 증가 할 경우 세입세출예산을 </t>
    <phoneticPr fontId="2" type="noConversion"/>
  </si>
  <si>
    <t>사무비</t>
    <phoneticPr fontId="2" type="noConversion"/>
  </si>
  <si>
    <t>급여</t>
    <phoneticPr fontId="2" type="noConversion"/>
  </si>
  <si>
    <t>여비</t>
    <phoneticPr fontId="2" type="noConversion"/>
  </si>
  <si>
    <t>사업비</t>
    <phoneticPr fontId="2" type="noConversion"/>
  </si>
  <si>
    <t>참좋은기억학교 본예산(안)</t>
    <phoneticPr fontId="2" type="noConversion"/>
  </si>
  <si>
    <t>◎ 법인전입금</t>
    <phoneticPr fontId="2" type="noConversion"/>
  </si>
  <si>
    <t xml:space="preserve">  ○ 시설장</t>
    <phoneticPr fontId="2" type="noConversion"/>
  </si>
  <si>
    <t xml:space="preserve">  ○ 사회복지사 2</t>
    <phoneticPr fontId="2" type="noConversion"/>
  </si>
  <si>
    <t xml:space="preserve">  ○ 사회복지사 3</t>
    <phoneticPr fontId="2" type="noConversion"/>
  </si>
  <si>
    <t xml:space="preserve">  ○ 사회복지사 4</t>
    <phoneticPr fontId="2" type="noConversion"/>
  </si>
  <si>
    <t xml:space="preserve">  ○ 사회복지사 5</t>
    <phoneticPr fontId="2" type="noConversion"/>
  </si>
  <si>
    <t>예비비 및 기타</t>
    <phoneticPr fontId="2" type="noConversion"/>
  </si>
  <si>
    <t>반환금</t>
    <phoneticPr fontId="2" type="noConversion"/>
  </si>
  <si>
    <t>반환금(보조금예금이자수입)</t>
    <phoneticPr fontId="2" type="noConversion"/>
  </si>
  <si>
    <t>예비비및기타</t>
    <phoneticPr fontId="2" type="noConversion"/>
  </si>
  <si>
    <t>직원연수교육비</t>
    <phoneticPr fontId="2" type="noConversion"/>
  </si>
  <si>
    <t>기타사업비</t>
    <phoneticPr fontId="2" type="noConversion"/>
  </si>
  <si>
    <t>◎ 기타사업 및 조직관리비</t>
    <phoneticPr fontId="2" type="noConversion"/>
  </si>
  <si>
    <t>봉사자 및 후원자 관리비</t>
    <phoneticPr fontId="2" type="noConversion"/>
  </si>
  <si>
    <t>◎ 보호자 간담회(감사의날 등)</t>
    <phoneticPr fontId="2" type="noConversion"/>
  </si>
  <si>
    <t>직원연수 및 교육</t>
    <phoneticPr fontId="2" type="noConversion"/>
  </si>
  <si>
    <t>◎ 직원연수</t>
    <phoneticPr fontId="2" type="noConversion"/>
  </si>
  <si>
    <t>◎ 사회복지사 보수교육</t>
    <phoneticPr fontId="2" type="noConversion"/>
  </si>
  <si>
    <t>◎ 간호조무사 보수교육</t>
    <phoneticPr fontId="2" type="noConversion"/>
  </si>
  <si>
    <t>◎ 자원봉사자 간담회</t>
    <phoneticPr fontId="2" type="noConversion"/>
  </si>
  <si>
    <t>◎ 명절선물 및 포상 등</t>
    <phoneticPr fontId="2" type="noConversion"/>
  </si>
  <si>
    <t>자원봉사자 및 후원자 관리비</t>
    <phoneticPr fontId="2" type="noConversion"/>
  </si>
  <si>
    <t>◎ 복권기금</t>
    <phoneticPr fontId="2" type="noConversion"/>
  </si>
  <si>
    <t>◎ 실비수입(일1만원)</t>
    <phoneticPr fontId="2" type="noConversion"/>
  </si>
  <si>
    <t>◎ 실비수입(일2만원)</t>
    <phoneticPr fontId="2" type="noConversion"/>
  </si>
  <si>
    <t>◎ 시비</t>
    <phoneticPr fontId="2" type="noConversion"/>
  </si>
  <si>
    <t>◎ 구비</t>
    <phoneticPr fontId="2" type="noConversion"/>
  </si>
  <si>
    <t>◎ 보조금 이자발생 이월금</t>
    <phoneticPr fontId="2" type="noConversion"/>
  </si>
  <si>
    <t>◎ 직원식대 이월금</t>
    <phoneticPr fontId="2" type="noConversion"/>
  </si>
  <si>
    <t>2018년
예산(B)</t>
    <phoneticPr fontId="2" type="noConversion"/>
  </si>
  <si>
    <t>2018년도 참좋은기억학교 세입 산출내역</t>
    <phoneticPr fontId="2" type="noConversion"/>
  </si>
  <si>
    <t>◎ 시설장(15호봉)</t>
    <phoneticPr fontId="2" type="noConversion"/>
  </si>
  <si>
    <t>◎ 사무원(1호봉)</t>
    <phoneticPr fontId="2" type="noConversion"/>
  </si>
  <si>
    <t>명</t>
    <phoneticPr fontId="2" type="noConversion"/>
  </si>
  <si>
    <t>회</t>
    <phoneticPr fontId="2" type="noConversion"/>
  </si>
  <si>
    <t>◎ 시설장(16호봉)</t>
    <phoneticPr fontId="2" type="noConversion"/>
  </si>
  <si>
    <t>회</t>
    <phoneticPr fontId="2" type="noConversion"/>
  </si>
  <si>
    <t xml:space="preserve">  ○ 사회복지사 1</t>
    <phoneticPr fontId="2" type="noConversion"/>
  </si>
  <si>
    <t xml:space="preserve">  ○ 명절상여금(수습직원)</t>
    <phoneticPr fontId="2" type="noConversion"/>
  </si>
  <si>
    <t xml:space="preserve">  ○ 명절상여금</t>
    <phoneticPr fontId="2" type="noConversion"/>
  </si>
  <si>
    <t>◎ 사회복지사 1(2호봉)</t>
    <phoneticPr fontId="2" type="noConversion"/>
  </si>
  <si>
    <t>◎ 사회복지사 1(3호봉)</t>
    <phoneticPr fontId="2" type="noConversion"/>
  </si>
  <si>
    <t>◎ 사회복지사 2(7호봉)</t>
    <phoneticPr fontId="2" type="noConversion"/>
  </si>
  <si>
    <t>◎ 사회복지사 2(8호봉)</t>
    <phoneticPr fontId="2" type="noConversion"/>
  </si>
  <si>
    <t>◎ 사회복지사 3(6호봉)</t>
    <phoneticPr fontId="2" type="noConversion"/>
  </si>
  <si>
    <t>◎ 사회복지사 3(7호봉)</t>
    <phoneticPr fontId="2" type="noConversion"/>
  </si>
  <si>
    <t>◎ 사회복지사 4(1호봉)</t>
    <phoneticPr fontId="2" type="noConversion"/>
  </si>
  <si>
    <t>◎ 사회복지사 4(2호봉)</t>
    <phoneticPr fontId="2" type="noConversion"/>
  </si>
  <si>
    <t>◎ 사회복지사 5(4호봉)</t>
    <phoneticPr fontId="2" type="noConversion"/>
  </si>
  <si>
    <t xml:space="preserve">  ○ 사무원</t>
    <phoneticPr fontId="2" type="noConversion"/>
  </si>
  <si>
    <t>자산취득비</t>
    <phoneticPr fontId="2" type="noConversion"/>
  </si>
  <si>
    <t>월</t>
    <phoneticPr fontId="2" type="noConversion"/>
  </si>
  <si>
    <t>◎ 기타운영비</t>
    <phoneticPr fontId="2" type="noConversion"/>
  </si>
  <si>
    <t>◎ 우편등기료 및 전화료</t>
    <phoneticPr fontId="2" type="noConversion"/>
  </si>
  <si>
    <t>◎ 전기,도시가스,상수도 등</t>
    <phoneticPr fontId="2" type="noConversion"/>
  </si>
  <si>
    <t>◎ 회의비(운영위원회 등)</t>
    <phoneticPr fontId="2" type="noConversion"/>
  </si>
  <si>
    <t>◎ 기타지원(신문구독료)</t>
    <phoneticPr fontId="2" type="noConversion"/>
  </si>
  <si>
    <t>특화활동사업비</t>
    <phoneticPr fontId="2" type="noConversion"/>
  </si>
  <si>
    <t>◎ 가족지원프로그램</t>
    <phoneticPr fontId="2" type="noConversion"/>
  </si>
  <si>
    <t>◎ 특화활동사업비</t>
    <phoneticPr fontId="2" type="noConversion"/>
  </si>
  <si>
    <t>미술활동사업비</t>
    <phoneticPr fontId="2" type="noConversion"/>
  </si>
  <si>
    <t>◎ 감각기능훈련</t>
    <phoneticPr fontId="2" type="noConversion"/>
  </si>
  <si>
    <t>◎ 기타프로그램</t>
    <phoneticPr fontId="2" type="noConversion"/>
  </si>
  <si>
    <t>◎ 소규모나들이</t>
    <phoneticPr fontId="2" type="noConversion"/>
  </si>
  <si>
    <t>◎ 지역사회행사참여</t>
    <phoneticPr fontId="2" type="noConversion"/>
  </si>
  <si>
    <t>명</t>
    <phoneticPr fontId="2" type="noConversion"/>
  </si>
  <si>
    <t>◎ 기타 교육 등</t>
    <phoneticPr fontId="2" type="noConversion"/>
  </si>
  <si>
    <t>2017년
예산(A)</t>
    <phoneticPr fontId="2" type="noConversion"/>
  </si>
  <si>
    <t>2018년
예산(B)</t>
    <phoneticPr fontId="2" type="noConversion"/>
  </si>
  <si>
    <t>2018년도 참좋은기억학교 세출 산출내역</t>
    <phoneticPr fontId="2" type="noConversion"/>
  </si>
  <si>
    <t>2017년 
예산(A)</t>
    <phoneticPr fontId="2" type="noConversion"/>
  </si>
  <si>
    <t>2018년 
예산(B)</t>
    <phoneticPr fontId="2" type="noConversion"/>
  </si>
  <si>
    <t>1. 2018년 참좋은기억학교 본예산(안) 총괄내역서</t>
    <phoneticPr fontId="2" type="noConversion"/>
  </si>
  <si>
    <t>1. 참좋은기억학교 2018년 본 예산은 다음과 같다.</t>
    <phoneticPr fontId="2" type="noConversion"/>
  </si>
  <si>
    <t xml:space="preserve">        2018년</t>
    <phoneticPr fontId="2" type="noConversion"/>
  </si>
  <si>
    <t>2017.   12.</t>
    <phoneticPr fontId="2" type="noConversion"/>
  </si>
  <si>
    <t>◎ 미술프로그램(전시회)</t>
    <phoneticPr fontId="2" type="noConversion"/>
  </si>
  <si>
    <t xml:space="preserve">  ○ 명절상여금(사복5,사무원)</t>
    <phoneticPr fontId="2" type="noConversion"/>
  </si>
  <si>
    <t>입소자부담금수입</t>
    <phoneticPr fontId="2" type="noConversion"/>
  </si>
  <si>
    <t>입소비용수입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</si>
  <si>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</si>
  <si>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</si>
  <si>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</si>
  <si>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지정후원금</t>
    <phoneticPr fontId="2" type="noConversion"/>
  </si>
  <si>
    <t>비지정후원금</t>
    <phoneticPr fontId="2" type="noConversion"/>
  </si>
  <si>
    <t>법인전입금</t>
    <phoneticPr fontId="2" type="noConversion"/>
  </si>
  <si>
    <t>기타잡수입</t>
    <phoneticPr fontId="2" type="noConversion"/>
  </si>
  <si>
    <t>전년도이월금</t>
    <phoneticPr fontId="2" type="noConversion"/>
  </si>
  <si>
    <t>월</t>
    <phoneticPr fontId="2" type="noConversion"/>
  </si>
  <si>
    <r>
      <t xml:space="preserve">2. 세입.세출 예산 총액은 </t>
    </r>
    <r>
      <rPr>
        <b/>
        <u/>
        <sz val="12"/>
        <rFont val="돋움"/>
        <family val="3"/>
        <charset val="129"/>
      </rPr>
      <t>369,105,000원</t>
    </r>
    <r>
      <rPr>
        <sz val="12"/>
        <rFont val="돋움"/>
        <family val="3"/>
        <charset val="129"/>
      </rPr>
      <t>으로한다.</t>
    </r>
    <phoneticPr fontId="2" type="noConversion"/>
  </si>
  <si>
    <t>일반사업비</t>
    <phoneticPr fontId="2" type="noConversion"/>
  </si>
  <si>
    <t>예비비 및 기타</t>
    <phoneticPr fontId="2" type="noConversion"/>
  </si>
  <si>
    <t>예비비 및 기타</t>
    <phoneticPr fontId="2" type="noConversion"/>
  </si>
  <si>
    <t>사업비</t>
    <phoneticPr fontId="2" type="noConversion"/>
  </si>
  <si>
    <t>운영비</t>
    <phoneticPr fontId="2" type="noConversion"/>
  </si>
  <si>
    <t>시설비</t>
    <phoneticPr fontId="2" type="noConversion"/>
  </si>
  <si>
    <t>재산조성비</t>
    <phoneticPr fontId="2" type="noConversion"/>
  </si>
  <si>
    <t>업무추진비</t>
    <phoneticPr fontId="2" type="noConversion"/>
  </si>
  <si>
    <t>급여(기본급)</t>
    <phoneticPr fontId="2" type="noConversion"/>
  </si>
  <si>
    <t>인건비</t>
    <phoneticPr fontId="2" type="noConversion"/>
  </si>
  <si>
    <t>사무비</t>
    <phoneticPr fontId="2" type="noConversion"/>
  </si>
  <si>
    <t>이월금</t>
    <phoneticPr fontId="2" type="noConversion"/>
  </si>
  <si>
    <t>보조금수입</t>
    <phoneticPr fontId="2" type="noConversion"/>
  </si>
  <si>
    <t>입소비용수입</t>
    <phoneticPr fontId="2" type="noConversion"/>
  </si>
  <si>
    <t>기타잡수입</t>
    <phoneticPr fontId="2" type="noConversion"/>
  </si>
  <si>
    <t>잡수입</t>
    <phoneticPr fontId="2" type="noConversion"/>
  </si>
  <si>
    <t>전년도이월금</t>
    <phoneticPr fontId="2" type="noConversion"/>
  </si>
  <si>
    <t>전입금</t>
    <phoneticPr fontId="2" type="noConversion"/>
  </si>
  <si>
    <t>후원금수입</t>
    <phoneticPr fontId="2" type="noConversion"/>
  </si>
  <si>
    <t>후원금수입</t>
    <phoneticPr fontId="2" type="noConversion"/>
  </si>
  <si>
    <t>◎ 지정후원금</t>
    <phoneticPr fontId="2" type="noConversion"/>
  </si>
  <si>
    <t>◎ 비지정후원금</t>
    <phoneticPr fontId="2" type="noConversion"/>
  </si>
  <si>
    <t>입소비용수입</t>
    <phoneticPr fontId="2" type="noConversion"/>
  </si>
  <si>
    <t>◎ 기타수용비</t>
    <phoneticPr fontId="2" type="noConversion"/>
  </si>
  <si>
    <t>◎ 방범서비스료</t>
    <phoneticPr fontId="2" type="noConversion"/>
  </si>
  <si>
    <t>◎ 직원식대비</t>
    <phoneticPr fontId="2" type="noConversion"/>
  </si>
  <si>
    <t>◎ 직원상용피복비</t>
    <phoneticPr fontId="2" type="noConversion"/>
  </si>
  <si>
    <t>■ 세입</t>
    <phoneticPr fontId="2" type="noConversion"/>
  </si>
  <si>
    <t>기정 예산(a)</t>
    <phoneticPr fontId="30" type="noConversion"/>
  </si>
  <si>
    <t>경정 예산(b)</t>
    <phoneticPr fontId="2" type="noConversion"/>
  </si>
  <si>
    <t>증감(b-a)</t>
    <phoneticPr fontId="2" type="noConversion"/>
  </si>
  <si>
    <t>변경사유</t>
    <phoneticPr fontId="2" type="noConversion"/>
  </si>
  <si>
    <t>변경예산 총계</t>
    <phoneticPr fontId="2" type="noConversion"/>
  </si>
  <si>
    <t>사업수입 이월금 및 보조금 이자발생 이월금 감액</t>
    <phoneticPr fontId="2" type="noConversion"/>
  </si>
  <si>
    <t>■ 세출</t>
    <phoneticPr fontId="2" type="noConversion"/>
  </si>
  <si>
    <t>기관운영비 조정에 따른 증액</t>
    <phoneticPr fontId="2" type="noConversion"/>
  </si>
  <si>
    <t>종사자 교육참가에 따른 출장여비 증액</t>
    <phoneticPr fontId="2" type="noConversion"/>
  </si>
  <si>
    <t>수용비 및 수수료 조정에 따른 증액</t>
    <phoneticPr fontId="2" type="noConversion"/>
  </si>
  <si>
    <t>수용사회복지시설 경비 조정에 따른 증액</t>
    <phoneticPr fontId="2" type="noConversion"/>
  </si>
  <si>
    <t>프로그램 조정에 따른 감액</t>
    <phoneticPr fontId="2" type="noConversion"/>
  </si>
  <si>
    <t>자원봉사자관리비 조정에 따른 증액</t>
    <phoneticPr fontId="2" type="noConversion"/>
  </si>
  <si>
    <t>이용 인원 조정에 따른 증액</t>
    <phoneticPr fontId="2" type="noConversion"/>
  </si>
  <si>
    <t>국고보조금으로 지원성격 전환</t>
    <phoneticPr fontId="2" type="noConversion"/>
  </si>
  <si>
    <t>직원 정원 증원으로 인한 식대수입 증액</t>
    <phoneticPr fontId="2" type="noConversion"/>
  </si>
  <si>
    <t>종사자 기타후생경비 증액</t>
    <phoneticPr fontId="2" type="noConversion"/>
  </si>
  <si>
    <t>회의비 조정에 따른 증액</t>
    <phoneticPr fontId="2" type="noConversion"/>
  </si>
  <si>
    <t>공공요금 부담률 인상에 따른 증액</t>
    <phoneticPr fontId="2" type="noConversion"/>
  </si>
  <si>
    <t>기타세금 및 보험료 조정에 따른 증액</t>
    <phoneticPr fontId="2" type="noConversion"/>
  </si>
  <si>
    <t>차량관리비 증액에 따른 차량비 조정</t>
    <phoneticPr fontId="2" type="noConversion"/>
  </si>
  <si>
    <t>기타운영비 조정으로 인한 감액</t>
    <phoneticPr fontId="2" type="noConversion"/>
  </si>
  <si>
    <t>종사자 증원으로 인한 사무집기 구입에 따른 증액</t>
    <phoneticPr fontId="2" type="noConversion"/>
  </si>
  <si>
    <t>종사자 호봉인상 및 직원 정원 증원(사무원)으로 인한 인건비 증액</t>
    <phoneticPr fontId="2" type="noConversion"/>
  </si>
  <si>
    <t>이용인원 조정에 따른 생계비 및 간식비 증액</t>
    <phoneticPr fontId="2" type="noConversion"/>
  </si>
  <si>
    <t>이용자 특별급식비 조정에 따른 증액</t>
    <phoneticPr fontId="2" type="noConversion"/>
  </si>
  <si>
    <t>프로그램 조정에 따른 증액</t>
    <phoneticPr fontId="2" type="noConversion"/>
  </si>
  <si>
    <t>소규모나들이 등 프로그램 신설에 따른 증액</t>
    <phoneticPr fontId="2" type="noConversion"/>
  </si>
  <si>
    <t>신체활동기구 구입 등에 따른 증액</t>
    <phoneticPr fontId="2" type="noConversion"/>
  </si>
  <si>
    <t>기능회복훈련사업비 조정에 따른 감액</t>
    <phoneticPr fontId="2" type="noConversion"/>
  </si>
  <si>
    <t>의료소모품 구입 등으로 인한 조정</t>
    <phoneticPr fontId="2" type="noConversion"/>
  </si>
  <si>
    <t>정서지원사업비 조정으로 인한 증액</t>
    <phoneticPr fontId="2" type="noConversion"/>
  </si>
  <si>
    <t>특화활동PG(신문만들기) 신설에 따른 예산 편성</t>
    <phoneticPr fontId="2" type="noConversion"/>
  </si>
  <si>
    <t>재료구입 및 작품의 전문화 추구 및 전시회 실시를 위한 예산 편성</t>
    <phoneticPr fontId="2" type="noConversion"/>
  </si>
  <si>
    <t>시설 홍보비 감액 조정</t>
    <phoneticPr fontId="2" type="noConversion"/>
  </si>
  <si>
    <t>직원 교육 횟수 증가 및 워크샵 등 연수비용 증액 조정</t>
    <phoneticPr fontId="2" type="noConversion"/>
  </si>
  <si>
    <t>기타사업 및 조직관리비 횟수 조정에 따른 증액</t>
    <phoneticPr fontId="2" type="noConversion"/>
  </si>
  <si>
    <t>예비비 증액에 따른 조정</t>
    <phoneticPr fontId="2" type="noConversion"/>
  </si>
  <si>
    <t>반환금 증액에 따른 조정</t>
    <phoneticPr fontId="2" type="noConversion"/>
  </si>
  <si>
    <t>2018년 참좋은기억학교 본예산(안) 변경사유</t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</si>
</sst>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_ "/>
    <numFmt numFmtId="177" formatCode="#,##0.0_ "/>
    <numFmt numFmtId="178" formatCode="###,###,"/>
    <numFmt numFmtId="179" formatCode="###,###,###,###&quot;원&quot;"/>
    <numFmt numFmtId="180" formatCode="#,##0.000_ "/>
    <numFmt numFmtId="181" formatCode="###,###&quot;원&quot;"/>
    <numFmt numFmtId="182" formatCode="#,##0_);[Red]\(#,##0\)"/>
  </numFmts>
  <fonts count="3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8"/>
      <name val="돋움"/>
      <family val="3"/>
      <charset val="129"/>
    </font>
    <font>
      <sz val="9"/>
      <name val="돋움"/>
      <family val="3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36"/>
      <name val="돋움"/>
      <family val="3"/>
      <charset val="129"/>
    </font>
    <font>
      <b/>
      <sz val="16"/>
      <name val="돋움"/>
      <family val="3"/>
      <charset val="129"/>
    </font>
    <font>
      <b/>
      <sz val="35"/>
      <name val="돋움"/>
      <family val="3"/>
      <charset val="129"/>
    </font>
    <font>
      <sz val="11"/>
      <name val="바탕"/>
      <family val="1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돋움"/>
      <family val="3"/>
      <charset val="129"/>
    </font>
    <font>
      <sz val="8"/>
      <name val="굴림"/>
      <family val="3"/>
      <charset val="129"/>
    </font>
    <font>
      <b/>
      <sz val="10"/>
      <name val="돋움"/>
      <family val="3"/>
      <charset val="129"/>
    </font>
    <font>
      <sz val="9.5"/>
      <name val="돋움"/>
      <family val="3"/>
      <charset val="129"/>
    </font>
    <font>
      <sz val="15"/>
      <name val="돋움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바탕"/>
      <family val="1"/>
      <charset val="129"/>
    </font>
    <font>
      <b/>
      <sz val="16"/>
      <name val="바탕"/>
      <family val="1"/>
      <charset val="129"/>
    </font>
    <font>
      <b/>
      <sz val="22"/>
      <name val="맑은 고딕"/>
      <family val="3"/>
      <charset val="129"/>
    </font>
    <font>
      <sz val="11"/>
      <name val="굴림"/>
      <family val="3"/>
      <charset val="129"/>
    </font>
    <font>
      <sz val="8"/>
      <name val="굴림체"/>
      <family val="3"/>
      <charset val="129"/>
    </font>
    <font>
      <sz val="9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342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178" fontId="0" fillId="0" borderId="0" xfId="0" applyNumberFormat="1" applyFont="1" applyFill="1">
      <alignment vertical="center"/>
    </xf>
    <xf numFmtId="178" fontId="0" fillId="0" borderId="0" xfId="0" applyNumberFormat="1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176" fontId="0" fillId="0" borderId="0" xfId="0" applyNumberFormat="1" applyFont="1" applyFill="1" applyBorder="1">
      <alignment vertical="center"/>
    </xf>
    <xf numFmtId="176" fontId="0" fillId="0" borderId="0" xfId="0" applyNumberFormat="1" applyFont="1" applyFill="1">
      <alignment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13" xfId="0" applyFont="1" applyFill="1" applyBorder="1">
      <alignment vertical="center"/>
    </xf>
    <xf numFmtId="0" fontId="4" fillId="0" borderId="13" xfId="0" applyFont="1" applyFill="1" applyBorder="1" applyAlignment="1">
      <alignment horizontal="right" vertical="center"/>
    </xf>
    <xf numFmtId="41" fontId="4" fillId="0" borderId="0" xfId="1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4" applyFont="1" applyAlignment="1">
      <alignment horizontal="center" vertical="center"/>
    </xf>
    <xf numFmtId="0" fontId="1" fillId="0" borderId="0" xfId="4">
      <alignment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2" fillId="0" borderId="0" xfId="4" applyFont="1">
      <alignment vertical="center"/>
    </xf>
    <xf numFmtId="0" fontId="18" fillId="0" borderId="32" xfId="4" applyFont="1" applyBorder="1" applyAlignment="1">
      <alignment horizontal="center" vertical="center"/>
    </xf>
    <xf numFmtId="0" fontId="18" fillId="0" borderId="33" xfId="4" applyFont="1" applyBorder="1" applyAlignment="1">
      <alignment horizontal="center" vertical="center"/>
    </xf>
    <xf numFmtId="0" fontId="18" fillId="0" borderId="35" xfId="4" applyFont="1" applyBorder="1" applyAlignment="1">
      <alignment horizontal="center" vertical="center"/>
    </xf>
    <xf numFmtId="0" fontId="17" fillId="0" borderId="36" xfId="4" applyFont="1" applyBorder="1" applyAlignment="1">
      <alignment horizontal="center" vertical="center"/>
    </xf>
    <xf numFmtId="0" fontId="17" fillId="0" borderId="37" xfId="4" applyFont="1" applyBorder="1" applyAlignment="1">
      <alignment horizontal="center" vertical="center"/>
    </xf>
    <xf numFmtId="0" fontId="8" fillId="0" borderId="0" xfId="4" applyFont="1">
      <alignment vertical="center"/>
    </xf>
    <xf numFmtId="0" fontId="17" fillId="0" borderId="40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/>
    </xf>
    <xf numFmtId="3" fontId="17" fillId="0" borderId="10" xfId="4" applyNumberFormat="1" applyFont="1" applyBorder="1">
      <alignment vertical="center"/>
    </xf>
    <xf numFmtId="3" fontId="17" fillId="0" borderId="41" xfId="4" applyNumberFormat="1" applyFont="1" applyBorder="1" applyAlignment="1">
      <alignment horizontal="right" vertical="center"/>
    </xf>
    <xf numFmtId="0" fontId="17" fillId="0" borderId="42" xfId="4" applyFont="1" applyBorder="1" applyAlignment="1">
      <alignment horizontal="center" vertical="center"/>
    </xf>
    <xf numFmtId="0" fontId="17" fillId="0" borderId="43" xfId="4" applyFont="1" applyBorder="1" applyAlignment="1">
      <alignment horizontal="center" vertical="center"/>
    </xf>
    <xf numFmtId="3" fontId="17" fillId="0" borderId="26" xfId="4" applyNumberFormat="1" applyFont="1" applyBorder="1">
      <alignment vertical="center"/>
    </xf>
    <xf numFmtId="3" fontId="17" fillId="0" borderId="44" xfId="4" applyNumberFormat="1" applyFont="1" applyBorder="1" applyAlignment="1">
      <alignment horizontal="right" vertical="center"/>
    </xf>
    <xf numFmtId="0" fontId="17" fillId="0" borderId="45" xfId="4" applyFont="1" applyBorder="1" applyAlignment="1">
      <alignment horizontal="center" vertical="center"/>
    </xf>
    <xf numFmtId="0" fontId="17" fillId="0" borderId="46" xfId="4" applyFont="1" applyBorder="1" applyAlignment="1">
      <alignment horizontal="center" vertical="center"/>
    </xf>
    <xf numFmtId="3" fontId="17" fillId="0" borderId="47" xfId="4" applyNumberFormat="1" applyFont="1" applyBorder="1">
      <alignment vertical="center"/>
    </xf>
    <xf numFmtId="3" fontId="17" fillId="0" borderId="48" xfId="4" applyNumberFormat="1" applyFont="1" applyBorder="1" applyAlignment="1">
      <alignment horizontal="right" vertical="center"/>
    </xf>
    <xf numFmtId="0" fontId="17" fillId="0" borderId="0" xfId="4" applyFont="1" applyBorder="1" applyAlignment="1">
      <alignment horizontal="center" vertical="center"/>
    </xf>
    <xf numFmtId="41" fontId="17" fillId="0" borderId="0" xfId="4" applyNumberFormat="1" applyFont="1" applyBorder="1" applyAlignment="1">
      <alignment horizontal="right" vertical="center"/>
    </xf>
    <xf numFmtId="41" fontId="17" fillId="0" borderId="0" xfId="4" applyNumberFormat="1" applyFont="1" applyBorder="1">
      <alignment vertical="center"/>
    </xf>
    <xf numFmtId="3" fontId="17" fillId="0" borderId="0" xfId="4" applyNumberFormat="1" applyFont="1" applyBorder="1" applyAlignment="1">
      <alignment horizontal="right"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right" vertical="center"/>
    </xf>
    <xf numFmtId="3" fontId="18" fillId="0" borderId="38" xfId="4" applyNumberFormat="1" applyFont="1" applyBorder="1" applyAlignment="1">
      <alignment vertical="center"/>
    </xf>
    <xf numFmtId="3" fontId="18" fillId="0" borderId="39" xfId="4" applyNumberFormat="1" applyFont="1" applyBorder="1" applyAlignment="1">
      <alignment vertical="center"/>
    </xf>
    <xf numFmtId="3" fontId="17" fillId="0" borderId="6" xfId="4" applyNumberFormat="1" applyFont="1" applyBorder="1">
      <alignment vertical="center"/>
    </xf>
    <xf numFmtId="0" fontId="17" fillId="0" borderId="6" xfId="4" applyFont="1" applyBorder="1" applyAlignment="1">
      <alignment horizontal="center" vertical="center"/>
    </xf>
    <xf numFmtId="41" fontId="2" fillId="0" borderId="0" xfId="4" applyNumberFormat="1" applyFont="1">
      <alignment vertical="center"/>
    </xf>
    <xf numFmtId="0" fontId="17" fillId="0" borderId="51" xfId="4" applyFont="1" applyBorder="1" applyAlignment="1">
      <alignment horizontal="center" vertical="center"/>
    </xf>
    <xf numFmtId="3" fontId="17" fillId="0" borderId="51" xfId="4" applyNumberFormat="1" applyFont="1" applyBorder="1">
      <alignment vertical="center"/>
    </xf>
    <xf numFmtId="41" fontId="17" fillId="0" borderId="0" xfId="4" applyNumberFormat="1" applyFont="1" applyBorder="1" applyAlignment="1">
      <alignment vertical="center"/>
    </xf>
    <xf numFmtId="41" fontId="18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center" vertical="center"/>
    </xf>
    <xf numFmtId="41" fontId="6" fillId="0" borderId="0" xfId="4" applyNumberFormat="1" applyFont="1" applyBorder="1" applyAlignment="1">
      <alignment vertical="center"/>
    </xf>
    <xf numFmtId="41" fontId="21" fillId="0" borderId="0" xfId="4" applyNumberFormat="1" applyFont="1" applyBorder="1" applyAlignment="1">
      <alignment vertical="center"/>
    </xf>
    <xf numFmtId="0" fontId="18" fillId="0" borderId="34" xfId="4" applyFont="1" applyBorder="1" applyAlignment="1">
      <alignment horizontal="center" vertical="center" wrapText="1" shrinkToFit="1"/>
    </xf>
    <xf numFmtId="3" fontId="17" fillId="0" borderId="12" xfId="4" applyNumberFormat="1" applyFont="1" applyBorder="1">
      <alignment vertical="center"/>
    </xf>
    <xf numFmtId="3" fontId="17" fillId="0" borderId="41" xfId="4" applyNumberFormat="1" applyFont="1" applyBorder="1" applyAlignment="1">
      <alignment vertical="center"/>
    </xf>
    <xf numFmtId="3" fontId="17" fillId="0" borderId="44" xfId="4" applyNumberFormat="1" applyFont="1" applyBorder="1" applyAlignment="1">
      <alignment vertical="center"/>
    </xf>
    <xf numFmtId="3" fontId="17" fillId="0" borderId="48" xfId="4" applyNumberFormat="1" applyFont="1" applyBorder="1" applyAlignment="1">
      <alignment vertical="center"/>
    </xf>
    <xf numFmtId="0" fontId="0" fillId="0" borderId="0" xfId="0" applyFill="1" applyBorder="1">
      <alignment vertical="center"/>
    </xf>
    <xf numFmtId="0" fontId="17" fillId="0" borderId="42" xfId="4" applyFont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0" fillId="0" borderId="9" xfId="0" applyFont="1" applyFill="1" applyBorder="1">
      <alignment vertical="center"/>
    </xf>
    <xf numFmtId="41" fontId="23" fillId="0" borderId="0" xfId="1" applyFont="1" applyFill="1">
      <alignment vertical="center"/>
    </xf>
    <xf numFmtId="0" fontId="0" fillId="0" borderId="25" xfId="0" applyFont="1" applyFill="1" applyBorder="1">
      <alignment vertical="center"/>
    </xf>
    <xf numFmtId="179" fontId="0" fillId="0" borderId="2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3" xfId="0" applyFont="1" applyFill="1" applyBorder="1">
      <alignment vertical="center"/>
    </xf>
    <xf numFmtId="0" fontId="0" fillId="0" borderId="54" xfId="0" applyFont="1" applyFill="1" applyBorder="1">
      <alignment vertical="center"/>
    </xf>
    <xf numFmtId="179" fontId="0" fillId="0" borderId="55" xfId="0" applyNumberFormat="1" applyFont="1" applyFill="1" applyBorder="1" applyAlignment="1">
      <alignment horizontal="right" vertical="center"/>
    </xf>
    <xf numFmtId="0" fontId="0" fillId="0" borderId="23" xfId="0" applyFill="1" applyBorder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27" xfId="0" applyFont="1" applyFill="1" applyBorder="1">
      <alignment vertical="center"/>
    </xf>
    <xf numFmtId="176" fontId="0" fillId="0" borderId="59" xfId="0" applyNumberFormat="1" applyFont="1" applyFill="1" applyBorder="1" applyAlignment="1">
      <alignment vertical="center"/>
    </xf>
    <xf numFmtId="176" fontId="0" fillId="0" borderId="59" xfId="0" applyNumberFormat="1" applyFont="1" applyFill="1" applyBorder="1" applyAlignment="1">
      <alignment horizontal="center" vertical="center"/>
    </xf>
    <xf numFmtId="176" fontId="0" fillId="0" borderId="59" xfId="0" applyNumberFormat="1" applyFont="1" applyFill="1" applyBorder="1" applyAlignment="1">
      <alignment horizontal="right" vertical="center"/>
    </xf>
    <xf numFmtId="0" fontId="0" fillId="0" borderId="10" xfId="0" applyFont="1" applyFill="1" applyBorder="1">
      <alignment vertical="center"/>
    </xf>
    <xf numFmtId="176" fontId="0" fillId="0" borderId="61" xfId="0" applyNumberFormat="1" applyFont="1" applyFill="1" applyBorder="1" applyAlignment="1">
      <alignment vertical="center"/>
    </xf>
    <xf numFmtId="176" fontId="0" fillId="0" borderId="61" xfId="0" applyNumberFormat="1" applyFont="1" applyFill="1" applyBorder="1" applyAlignment="1">
      <alignment horizontal="center" vertical="center"/>
    </xf>
    <xf numFmtId="176" fontId="0" fillId="0" borderId="61" xfId="0" applyNumberFormat="1" applyFont="1" applyFill="1" applyBorder="1" applyAlignment="1">
      <alignment horizontal="right" vertical="center"/>
    </xf>
    <xf numFmtId="0" fontId="0" fillId="0" borderId="61" xfId="0" applyFont="1" applyFill="1" applyBorder="1" applyAlignment="1">
      <alignment horizontal="center" vertical="center"/>
    </xf>
    <xf numFmtId="179" fontId="0" fillId="0" borderId="62" xfId="0" applyNumberFormat="1" applyFont="1" applyFill="1" applyBorder="1" applyAlignment="1">
      <alignment horizontal="right" vertical="center"/>
    </xf>
    <xf numFmtId="0" fontId="0" fillId="0" borderId="59" xfId="0" applyFont="1" applyFill="1" applyBorder="1" applyAlignment="1">
      <alignment horizontal="center" vertical="center"/>
    </xf>
    <xf numFmtId="179" fontId="0" fillId="0" borderId="60" xfId="0" applyNumberFormat="1" applyFont="1" applyFill="1" applyBorder="1" applyAlignment="1">
      <alignment horizontal="right" vertical="center"/>
    </xf>
    <xf numFmtId="0" fontId="0" fillId="0" borderId="23" xfId="0" applyFont="1" applyFill="1" applyBorder="1">
      <alignment vertical="center"/>
    </xf>
    <xf numFmtId="176" fontId="0" fillId="0" borderId="0" xfId="0" applyNumberFormat="1" applyFont="1" applyFill="1" applyBorder="1" applyAlignment="1">
      <alignment vertical="center"/>
    </xf>
    <xf numFmtId="179" fontId="0" fillId="0" borderId="58" xfId="0" applyNumberFormat="1" applyFont="1" applyFill="1" applyBorder="1" applyAlignment="1">
      <alignment horizontal="right"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vertical="center"/>
    </xf>
    <xf numFmtId="176" fontId="0" fillId="0" borderId="13" xfId="0" applyNumberFormat="1" applyFon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horizontal="right" vertical="center"/>
    </xf>
    <xf numFmtId="179" fontId="0" fillId="0" borderId="64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>
      <alignment vertical="center"/>
    </xf>
    <xf numFmtId="0" fontId="0" fillId="0" borderId="63" xfId="0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horizontal="center"/>
    </xf>
    <xf numFmtId="41" fontId="4" fillId="0" borderId="1" xfId="1" applyFont="1" applyFill="1" applyBorder="1">
      <alignment vertical="center"/>
    </xf>
    <xf numFmtId="41" fontId="0" fillId="0" borderId="4" xfId="1" applyFont="1" applyFill="1" applyBorder="1">
      <alignment vertical="center"/>
    </xf>
    <xf numFmtId="41" fontId="0" fillId="0" borderId="14" xfId="1" applyFont="1" applyFill="1" applyBorder="1">
      <alignment vertical="center"/>
    </xf>
    <xf numFmtId="41" fontId="0" fillId="0" borderId="5" xfId="1" applyFont="1" applyFill="1" applyBorder="1">
      <alignment vertical="center"/>
    </xf>
    <xf numFmtId="41" fontId="0" fillId="0" borderId="6" xfId="1" applyFont="1" applyFill="1" applyBorder="1">
      <alignment vertical="center"/>
    </xf>
    <xf numFmtId="41" fontId="0" fillId="0" borderId="52" xfId="1" applyFont="1" applyFill="1" applyBorder="1">
      <alignment vertical="center"/>
    </xf>
    <xf numFmtId="0" fontId="0" fillId="0" borderId="66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52" xfId="0" applyFont="1" applyFill="1" applyBorder="1" applyAlignment="1">
      <alignment horizontal="left" vertical="center"/>
    </xf>
    <xf numFmtId="0" fontId="0" fillId="0" borderId="67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69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41" fontId="4" fillId="0" borderId="74" xfId="1" applyFont="1" applyFill="1" applyBorder="1">
      <alignment vertical="center"/>
    </xf>
    <xf numFmtId="0" fontId="0" fillId="0" borderId="7" xfId="0" applyFont="1" applyFill="1" applyBorder="1" applyAlignment="1">
      <alignment horizontal="left" vertical="center"/>
    </xf>
    <xf numFmtId="41" fontId="0" fillId="0" borderId="12" xfId="1" applyFont="1" applyFill="1" applyBorder="1">
      <alignment vertical="center"/>
    </xf>
    <xf numFmtId="0" fontId="0" fillId="0" borderId="26" xfId="0" applyFont="1" applyFill="1" applyBorder="1">
      <alignment vertical="center"/>
    </xf>
    <xf numFmtId="176" fontId="0" fillId="0" borderId="56" xfId="0" applyNumberFormat="1" applyFont="1" applyFill="1" applyBorder="1" applyAlignment="1">
      <alignment vertical="center"/>
    </xf>
    <xf numFmtId="176" fontId="0" fillId="0" borderId="56" xfId="0" applyNumberFormat="1" applyFont="1" applyFill="1" applyBorder="1" applyAlignment="1">
      <alignment horizontal="center" vertical="center"/>
    </xf>
    <xf numFmtId="176" fontId="0" fillId="0" borderId="56" xfId="0" applyNumberFormat="1" applyFont="1" applyFill="1" applyBorder="1" applyAlignment="1">
      <alignment horizontal="right" vertical="center"/>
    </xf>
    <xf numFmtId="0" fontId="0" fillId="0" borderId="56" xfId="0" applyFont="1" applyFill="1" applyBorder="1" applyAlignment="1">
      <alignment horizontal="center" vertical="center"/>
    </xf>
    <xf numFmtId="179" fontId="0" fillId="0" borderId="57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0" xfId="0" applyFill="1" applyBorder="1">
      <alignment vertical="center"/>
    </xf>
    <xf numFmtId="0" fontId="8" fillId="0" borderId="27" xfId="0" applyFont="1" applyFill="1" applyBorder="1">
      <alignment vertical="center"/>
    </xf>
    <xf numFmtId="0" fontId="6" fillId="0" borderId="23" xfId="0" applyFont="1" applyFill="1" applyBorder="1">
      <alignment vertical="center"/>
    </xf>
    <xf numFmtId="0" fontId="0" fillId="0" borderId="7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left" vertical="center"/>
    </xf>
    <xf numFmtId="0" fontId="0" fillId="0" borderId="27" xfId="0" applyFill="1" applyBorder="1">
      <alignment vertical="center"/>
    </xf>
    <xf numFmtId="0" fontId="22" fillId="0" borderId="23" xfId="0" applyFont="1" applyFill="1" applyBorder="1">
      <alignment vertical="center"/>
    </xf>
    <xf numFmtId="0" fontId="0" fillId="0" borderId="10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61" xfId="0" applyFont="1" applyFill="1" applyBorder="1">
      <alignment vertical="center"/>
    </xf>
    <xf numFmtId="0" fontId="0" fillId="0" borderId="23" xfId="0" applyFill="1" applyBorder="1" applyAlignment="1">
      <alignment vertical="center"/>
    </xf>
    <xf numFmtId="0" fontId="0" fillId="0" borderId="23" xfId="0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right" vertical="center"/>
    </xf>
    <xf numFmtId="181" fontId="0" fillId="0" borderId="58" xfId="1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41" fontId="0" fillId="0" borderId="4" xfId="1" applyFont="1" applyFill="1" applyBorder="1" applyAlignment="1">
      <alignment horizontal="right" vertical="center"/>
    </xf>
    <xf numFmtId="0" fontId="0" fillId="0" borderId="53" xfId="0" applyFill="1" applyBorder="1">
      <alignment vertical="center"/>
    </xf>
    <xf numFmtId="0" fontId="0" fillId="0" borderId="15" xfId="0" applyFont="1" applyFill="1" applyBorder="1" applyAlignment="1">
      <alignment horizontal="center" vertical="center"/>
    </xf>
    <xf numFmtId="41" fontId="0" fillId="0" borderId="14" xfId="1" applyFont="1" applyFill="1" applyBorder="1" applyAlignment="1">
      <alignment horizontal="right" vertical="center"/>
    </xf>
    <xf numFmtId="0" fontId="0" fillId="0" borderId="59" xfId="0" applyFont="1" applyFill="1" applyBorder="1">
      <alignment vertical="center"/>
    </xf>
    <xf numFmtId="41" fontId="0" fillId="0" borderId="12" xfId="1" applyFont="1" applyFill="1" applyBorder="1" applyAlignment="1">
      <alignment horizontal="right" vertical="center"/>
    </xf>
    <xf numFmtId="41" fontId="0" fillId="0" borderId="56" xfId="1" applyFont="1" applyFill="1" applyBorder="1">
      <alignment vertical="center"/>
    </xf>
    <xf numFmtId="179" fontId="0" fillId="0" borderId="57" xfId="0" quotePrefix="1" applyNumberFormat="1" applyFont="1" applyFill="1" applyBorder="1" applyAlignment="1">
      <alignment horizontal="right" vertical="center"/>
    </xf>
    <xf numFmtId="41" fontId="0" fillId="0" borderId="0" xfId="1" applyFont="1" applyFill="1" applyBorder="1">
      <alignment vertical="center"/>
    </xf>
    <xf numFmtId="179" fontId="0" fillId="0" borderId="58" xfId="0" quotePrefix="1" applyNumberFormat="1" applyFont="1" applyFill="1" applyBorder="1" applyAlignment="1">
      <alignment horizontal="right" vertical="center"/>
    </xf>
    <xf numFmtId="41" fontId="0" fillId="0" borderId="5" xfId="1" applyFont="1" applyFill="1" applyBorder="1" applyAlignment="1">
      <alignment horizontal="right" vertical="center"/>
    </xf>
    <xf numFmtId="179" fontId="0" fillId="0" borderId="60" xfId="0" quotePrefix="1" applyNumberFormat="1" applyFont="1" applyFill="1" applyBorder="1" applyAlignment="1">
      <alignment horizontal="right" vertical="center"/>
    </xf>
    <xf numFmtId="41" fontId="0" fillId="0" borderId="6" xfId="1" applyFont="1" applyFill="1" applyBorder="1" applyAlignment="1">
      <alignment horizontal="right" vertical="center"/>
    </xf>
    <xf numFmtId="176" fontId="0" fillId="0" borderId="56" xfId="0" applyNumberFormat="1" applyFill="1" applyBorder="1" applyAlignment="1">
      <alignment horizontal="center" vertical="center"/>
    </xf>
    <xf numFmtId="0" fontId="0" fillId="0" borderId="63" xfId="0" applyFill="1" applyBorder="1">
      <alignment vertical="center"/>
    </xf>
    <xf numFmtId="0" fontId="3" fillId="0" borderId="13" xfId="0" applyFont="1" applyFill="1" applyBorder="1" applyAlignment="1">
      <alignment vertical="center"/>
    </xf>
    <xf numFmtId="176" fontId="0" fillId="0" borderId="56" xfId="0" applyNumberFormat="1" applyFill="1" applyBorder="1" applyAlignment="1">
      <alignment vertical="center"/>
    </xf>
    <xf numFmtId="0" fontId="0" fillId="0" borderId="76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176" fontId="0" fillId="0" borderId="54" xfId="0" applyNumberFormat="1" applyFont="1" applyFill="1" applyBorder="1" applyAlignment="1">
      <alignment vertical="center"/>
    </xf>
    <xf numFmtId="176" fontId="0" fillId="0" borderId="54" xfId="0" applyNumberFormat="1" applyFont="1" applyFill="1" applyBorder="1" applyAlignment="1">
      <alignment horizontal="center" vertical="center"/>
    </xf>
    <xf numFmtId="176" fontId="0" fillId="0" borderId="54" xfId="0" applyNumberFormat="1" applyFont="1" applyFill="1" applyBorder="1" applyAlignment="1">
      <alignment horizontal="right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left" vertical="center"/>
    </xf>
    <xf numFmtId="0" fontId="0" fillId="0" borderId="75" xfId="0" applyFill="1" applyBorder="1" applyAlignment="1">
      <alignment horizontal="left" vertical="center"/>
    </xf>
    <xf numFmtId="41" fontId="0" fillId="0" borderId="75" xfId="1" applyFont="1" applyFill="1" applyBorder="1">
      <alignment vertical="center"/>
    </xf>
    <xf numFmtId="0" fontId="6" fillId="0" borderId="78" xfId="0" applyFont="1" applyFill="1" applyBorder="1">
      <alignment vertical="center"/>
    </xf>
    <xf numFmtId="176" fontId="0" fillId="0" borderId="79" xfId="0" applyNumberFormat="1" applyFont="1" applyFill="1" applyBorder="1" applyAlignment="1">
      <alignment vertical="center"/>
    </xf>
    <xf numFmtId="176" fontId="0" fillId="0" borderId="79" xfId="0" applyNumberFormat="1" applyFont="1" applyFill="1" applyBorder="1" applyAlignment="1">
      <alignment horizontal="center" vertical="center"/>
    </xf>
    <xf numFmtId="176" fontId="0" fillId="0" borderId="79" xfId="0" applyNumberFormat="1" applyFont="1" applyFill="1" applyBorder="1" applyAlignment="1">
      <alignment horizontal="right" vertical="center"/>
    </xf>
    <xf numFmtId="0" fontId="0" fillId="0" borderId="79" xfId="0" applyFont="1" applyFill="1" applyBorder="1" applyAlignment="1">
      <alignment horizontal="center" vertical="center"/>
    </xf>
    <xf numFmtId="179" fontId="0" fillId="0" borderId="80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left" vertical="center" shrinkToFit="1"/>
    </xf>
    <xf numFmtId="179" fontId="0" fillId="0" borderId="24" xfId="1" applyNumberFormat="1" applyFont="1" applyFill="1" applyBorder="1" applyAlignment="1">
      <alignment horizontal="right" vertical="center" shrinkToFit="1"/>
    </xf>
    <xf numFmtId="0" fontId="6" fillId="0" borderId="12" xfId="0" applyFont="1" applyFill="1" applyBorder="1" applyAlignment="1">
      <alignment horizontal="left" vertical="center" wrapText="1"/>
    </xf>
    <xf numFmtId="0" fontId="0" fillId="0" borderId="26" xfId="0" applyFill="1" applyBorder="1">
      <alignment vertical="center"/>
    </xf>
    <xf numFmtId="0" fontId="0" fillId="0" borderId="26" xfId="0" applyFont="1" applyFill="1" applyBorder="1" applyAlignment="1">
      <alignment vertical="center" shrinkToFit="1"/>
    </xf>
    <xf numFmtId="0" fontId="0" fillId="0" borderId="68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41" fontId="21" fillId="0" borderId="0" xfId="1" applyFont="1" applyFill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 shrinkToFit="1"/>
    </xf>
    <xf numFmtId="182" fontId="0" fillId="0" borderId="14" xfId="1" applyNumberFormat="1" applyFont="1" applyFill="1" applyBorder="1">
      <alignment vertical="center"/>
    </xf>
    <xf numFmtId="182" fontId="0" fillId="0" borderId="6" xfId="1" applyNumberFormat="1" applyFont="1" applyFill="1" applyBorder="1">
      <alignment vertical="center"/>
    </xf>
    <xf numFmtId="182" fontId="0" fillId="0" borderId="6" xfId="1" applyNumberFormat="1" applyFont="1" applyFill="1" applyBorder="1" applyAlignment="1">
      <alignment horizontal="right" vertical="center"/>
    </xf>
    <xf numFmtId="182" fontId="0" fillId="0" borderId="14" xfId="1" applyNumberFormat="1" applyFont="1" applyFill="1" applyBorder="1" applyAlignment="1">
      <alignment horizontal="right" vertical="center"/>
    </xf>
    <xf numFmtId="182" fontId="0" fillId="0" borderId="5" xfId="1" applyNumberFormat="1" applyFont="1" applyFill="1" applyBorder="1" applyAlignment="1">
      <alignment horizontal="right" vertical="center"/>
    </xf>
    <xf numFmtId="182" fontId="0" fillId="0" borderId="5" xfId="1" applyNumberFormat="1" applyFont="1" applyFill="1" applyBorder="1">
      <alignment vertical="center"/>
    </xf>
    <xf numFmtId="182" fontId="0" fillId="0" borderId="12" xfId="1" applyNumberFormat="1" applyFont="1" applyFill="1" applyBorder="1" applyAlignment="1">
      <alignment horizontal="right" vertical="center"/>
    </xf>
    <xf numFmtId="182" fontId="0" fillId="0" borderId="58" xfId="0" applyNumberFormat="1" applyFont="1" applyFill="1" applyBorder="1" applyAlignment="1">
      <alignment horizontal="right" vertical="center"/>
    </xf>
    <xf numFmtId="182" fontId="0" fillId="0" borderId="62" xfId="0" applyNumberFormat="1" applyFont="1" applyFill="1" applyBorder="1" applyAlignment="1">
      <alignment horizontal="right" vertical="center"/>
    </xf>
    <xf numFmtId="182" fontId="0" fillId="0" borderId="60" xfId="0" applyNumberFormat="1" applyFont="1" applyFill="1" applyBorder="1" applyAlignment="1">
      <alignment horizontal="right" vertical="center"/>
    </xf>
    <xf numFmtId="181" fontId="0" fillId="0" borderId="58" xfId="0" applyNumberFormat="1" applyFont="1" applyFill="1" applyBorder="1" applyAlignment="1">
      <alignment horizontal="right" vertical="center"/>
    </xf>
    <xf numFmtId="182" fontId="0" fillId="0" borderId="12" xfId="1" applyNumberFormat="1" applyFont="1" applyFill="1" applyBorder="1">
      <alignment vertical="center"/>
    </xf>
    <xf numFmtId="176" fontId="0" fillId="0" borderId="61" xfId="0" applyNumberFormat="1" applyFill="1" applyBorder="1" applyAlignment="1">
      <alignment horizontal="center" vertical="center"/>
    </xf>
    <xf numFmtId="0" fontId="29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3" fontId="17" fillId="0" borderId="0" xfId="0" applyNumberFormat="1" applyFont="1" applyAlignment="1">
      <alignment horizontal="right" vertical="center"/>
    </xf>
    <xf numFmtId="3" fontId="17" fillId="0" borderId="0" xfId="0" applyNumberFormat="1" applyFont="1">
      <alignment vertical="center"/>
    </xf>
    <xf numFmtId="0" fontId="29" fillId="0" borderId="81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3" fontId="29" fillId="0" borderId="82" xfId="0" applyNumberFormat="1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3" fontId="29" fillId="0" borderId="5" xfId="0" applyNumberFormat="1" applyFont="1" applyBorder="1" applyAlignment="1">
      <alignment horizontal="right" vertical="center"/>
    </xf>
    <xf numFmtId="3" fontId="29" fillId="0" borderId="68" xfId="0" applyNumberFormat="1" applyFont="1" applyBorder="1" applyAlignment="1">
      <alignment horizontal="right" vertical="center"/>
    </xf>
    <xf numFmtId="0" fontId="29" fillId="0" borderId="86" xfId="0" applyFont="1" applyBorder="1" applyAlignment="1">
      <alignment horizontal="center" vertical="center"/>
    </xf>
    <xf numFmtId="0" fontId="29" fillId="0" borderId="40" xfId="0" applyFont="1" applyBorder="1">
      <alignment vertical="center"/>
    </xf>
    <xf numFmtId="0" fontId="29" fillId="0" borderId="6" xfId="0" applyFont="1" applyBorder="1">
      <alignment vertical="center"/>
    </xf>
    <xf numFmtId="0" fontId="29" fillId="0" borderId="12" xfId="0" applyFont="1" applyBorder="1" applyAlignment="1">
      <alignment horizontal="left" vertical="center"/>
    </xf>
    <xf numFmtId="3" fontId="29" fillId="0" borderId="12" xfId="0" applyNumberFormat="1" applyFont="1" applyBorder="1">
      <alignment vertical="center"/>
    </xf>
    <xf numFmtId="3" fontId="29" fillId="0" borderId="43" xfId="0" applyNumberFormat="1" applyFont="1" applyBorder="1" applyAlignment="1">
      <alignment horizontal="right" vertical="center"/>
    </xf>
    <xf numFmtId="0" fontId="29" fillId="0" borderId="41" xfId="0" applyFont="1" applyBorder="1">
      <alignment vertical="center"/>
    </xf>
    <xf numFmtId="0" fontId="29" fillId="0" borderId="45" xfId="0" applyFont="1" applyBorder="1">
      <alignment vertical="center"/>
    </xf>
    <xf numFmtId="0" fontId="29" fillId="0" borderId="51" xfId="0" applyFont="1" applyBorder="1">
      <alignment vertical="center"/>
    </xf>
    <xf numFmtId="0" fontId="29" fillId="0" borderId="51" xfId="0" applyFont="1" applyBorder="1" applyAlignment="1">
      <alignment horizontal="left" vertical="center"/>
    </xf>
    <xf numFmtId="3" fontId="29" fillId="0" borderId="51" xfId="0" applyNumberFormat="1" applyFont="1" applyBorder="1">
      <alignment vertical="center"/>
    </xf>
    <xf numFmtId="0" fontId="29" fillId="0" borderId="48" xfId="0" applyFont="1" applyBorder="1">
      <alignment vertical="center"/>
    </xf>
    <xf numFmtId="0" fontId="29" fillId="0" borderId="0" xfId="0" applyFont="1" applyBorder="1">
      <alignment vertical="center"/>
    </xf>
    <xf numFmtId="0" fontId="29" fillId="0" borderId="0" xfId="0" applyFont="1" applyBorder="1" applyAlignment="1">
      <alignment horizontal="left" vertical="center"/>
    </xf>
    <xf numFmtId="3" fontId="29" fillId="0" borderId="0" xfId="0" applyNumberFormat="1" applyFont="1" applyBorder="1" applyAlignment="1">
      <alignment horizontal="right" vertical="center"/>
    </xf>
    <xf numFmtId="3" fontId="29" fillId="0" borderId="0" xfId="0" applyNumberFormat="1" applyFont="1" applyBorder="1">
      <alignment vertical="center"/>
    </xf>
    <xf numFmtId="0" fontId="29" fillId="0" borderId="0" xfId="0" applyFont="1" applyAlignment="1">
      <alignment horizontal="left" vertical="center"/>
    </xf>
    <xf numFmtId="3" fontId="29" fillId="0" borderId="0" xfId="0" applyNumberFormat="1" applyFont="1" applyAlignment="1">
      <alignment horizontal="right" vertical="center"/>
    </xf>
    <xf numFmtId="3" fontId="29" fillId="0" borderId="0" xfId="0" applyNumberFormat="1" applyFont="1">
      <alignment vertical="center"/>
    </xf>
    <xf numFmtId="3" fontId="29" fillId="0" borderId="87" xfId="0" applyNumberFormat="1" applyFont="1" applyBorder="1" applyAlignment="1">
      <alignment horizontal="right" vertical="center"/>
    </xf>
    <xf numFmtId="3" fontId="29" fillId="0" borderId="31" xfId="0" applyNumberFormat="1" applyFont="1" applyFill="1" applyBorder="1">
      <alignment vertical="center"/>
    </xf>
    <xf numFmtId="0" fontId="29" fillId="0" borderId="42" xfId="0" applyFont="1" applyBorder="1">
      <alignment vertical="center"/>
    </xf>
    <xf numFmtId="3" fontId="29" fillId="0" borderId="43" xfId="0" quotePrefix="1" applyNumberFormat="1" applyFont="1" applyBorder="1" applyAlignment="1">
      <alignment horizontal="right" vertical="center"/>
    </xf>
    <xf numFmtId="0" fontId="29" fillId="0" borderId="49" xfId="0" applyFont="1" applyBorder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 shrinkToFit="1"/>
    </xf>
    <xf numFmtId="0" fontId="29" fillId="0" borderId="14" xfId="0" applyFont="1" applyBorder="1">
      <alignment vertical="center"/>
    </xf>
    <xf numFmtId="3" fontId="29" fillId="0" borderId="56" xfId="0" applyNumberFormat="1" applyFont="1" applyBorder="1">
      <alignment vertical="center"/>
    </xf>
    <xf numFmtId="0" fontId="29" fillId="0" borderId="41" xfId="0" applyFont="1" applyBorder="1" applyAlignment="1">
      <alignment vertical="center" wrapText="1"/>
    </xf>
    <xf numFmtId="0" fontId="29" fillId="0" borderId="12" xfId="0" applyFont="1" applyBorder="1">
      <alignment vertical="center"/>
    </xf>
    <xf numFmtId="0" fontId="29" fillId="0" borderId="6" xfId="0" applyFont="1" applyBorder="1" applyAlignment="1">
      <alignment horizontal="left" vertical="center"/>
    </xf>
    <xf numFmtId="3" fontId="29" fillId="0" borderId="56" xfId="0" applyNumberFormat="1" applyFont="1" applyBorder="1" applyAlignment="1">
      <alignment horizontal="right" vertical="center"/>
    </xf>
    <xf numFmtId="0" fontId="29" fillId="0" borderId="5" xfId="0" applyFont="1" applyBorder="1">
      <alignment vertical="center"/>
    </xf>
    <xf numFmtId="3" fontId="29" fillId="0" borderId="6" xfId="0" applyNumberFormat="1" applyFont="1" applyBorder="1">
      <alignment vertical="center"/>
    </xf>
    <xf numFmtId="3" fontId="29" fillId="0" borderId="7" xfId="0" quotePrefix="1" applyNumberFormat="1" applyFont="1" applyBorder="1" applyAlignment="1">
      <alignment horizontal="right" vertical="center"/>
    </xf>
    <xf numFmtId="0" fontId="29" fillId="0" borderId="89" xfId="0" applyFont="1" applyBorder="1" applyAlignment="1">
      <alignment vertical="center" wrapText="1"/>
    </xf>
    <xf numFmtId="3" fontId="29" fillId="0" borderId="7" xfId="0" applyNumberFormat="1" applyFont="1" applyBorder="1" applyAlignment="1">
      <alignment horizontal="right" vertical="center"/>
    </xf>
    <xf numFmtId="0" fontId="29" fillId="0" borderId="6" xfId="0" applyFont="1" applyBorder="1" applyAlignment="1">
      <alignment horizontal="left" vertical="center" shrinkToFit="1"/>
    </xf>
    <xf numFmtId="0" fontId="29" fillId="0" borderId="50" xfId="0" applyFont="1" applyBorder="1">
      <alignment vertical="center"/>
    </xf>
    <xf numFmtId="0" fontId="29" fillId="0" borderId="90" xfId="0" applyFont="1" applyBorder="1" applyAlignment="1">
      <alignment horizontal="left" vertical="center" shrinkToFit="1"/>
    </xf>
    <xf numFmtId="0" fontId="29" fillId="0" borderId="75" xfId="0" applyFont="1" applyBorder="1" applyAlignment="1">
      <alignment horizontal="left" vertical="center"/>
    </xf>
    <xf numFmtId="3" fontId="29" fillId="0" borderId="75" xfId="0" applyNumberFormat="1" applyFont="1" applyBorder="1">
      <alignment vertical="center"/>
    </xf>
    <xf numFmtId="3" fontId="29" fillId="0" borderId="91" xfId="0" quotePrefix="1" applyNumberFormat="1" applyFont="1" applyBorder="1" applyAlignment="1">
      <alignment horizontal="right" vertical="center"/>
    </xf>
    <xf numFmtId="0" fontId="29" fillId="0" borderId="92" xfId="0" applyFont="1" applyBorder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29" fillId="0" borderId="44" xfId="0" applyFont="1" applyBorder="1">
      <alignment vertical="center"/>
    </xf>
    <xf numFmtId="3" fontId="29" fillId="0" borderId="93" xfId="0" applyNumberFormat="1" applyFont="1" applyBorder="1" applyAlignment="1">
      <alignment horizontal="right" vertical="center"/>
    </xf>
    <xf numFmtId="3" fontId="29" fillId="0" borderId="6" xfId="0" applyNumberFormat="1" applyFont="1" applyBorder="1" applyAlignment="1">
      <alignment horizontal="right" vertical="center"/>
    </xf>
    <xf numFmtId="0" fontId="29" fillId="0" borderId="94" xfId="0" applyFont="1" applyBorder="1" applyAlignment="1">
      <alignment vertical="center" wrapText="1"/>
    </xf>
    <xf numFmtId="3" fontId="29" fillId="0" borderId="5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42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17" fillId="0" borderId="50" xfId="4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8" fillId="0" borderId="28" xfId="4" applyFont="1" applyBorder="1" applyAlignment="1">
      <alignment horizontal="right" vertical="center"/>
    </xf>
    <xf numFmtId="0" fontId="19" fillId="0" borderId="28" xfId="4" applyFont="1" applyBorder="1" applyAlignment="1">
      <alignment horizontal="right" vertical="center"/>
    </xf>
    <xf numFmtId="0" fontId="18" fillId="0" borderId="29" xfId="4" applyFont="1" applyBorder="1" applyAlignment="1">
      <alignment horizontal="center" vertical="center"/>
    </xf>
    <xf numFmtId="0" fontId="18" fillId="0" borderId="30" xfId="4" applyFont="1" applyBorder="1" applyAlignment="1">
      <alignment horizontal="center" vertical="center"/>
    </xf>
    <xf numFmtId="0" fontId="18" fillId="0" borderId="31" xfId="4" applyFont="1" applyBorder="1" applyAlignment="1">
      <alignment horizontal="center" vertical="center"/>
    </xf>
    <xf numFmtId="0" fontId="0" fillId="0" borderId="70" xfId="0" applyFill="1" applyBorder="1" applyAlignment="1">
      <alignment horizontal="left" vertical="center"/>
    </xf>
    <xf numFmtId="0" fontId="0" fillId="0" borderId="59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72" xfId="0" applyFont="1" applyFill="1" applyBorder="1" applyAlignment="1">
      <alignment horizontal="left" vertical="center"/>
    </xf>
    <xf numFmtId="0" fontId="0" fillId="0" borderId="61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0" borderId="27" xfId="0" applyFill="1" applyBorder="1" applyAlignment="1">
      <alignment horizontal="left" vertical="center"/>
    </xf>
    <xf numFmtId="0" fontId="0" fillId="0" borderId="71" xfId="0" applyFill="1" applyBorder="1" applyAlignment="1">
      <alignment horizontal="left" vertical="center"/>
    </xf>
    <xf numFmtId="0" fontId="0" fillId="0" borderId="54" xfId="0" applyFont="1" applyFill="1" applyBorder="1" applyAlignment="1">
      <alignment horizontal="left" vertical="center"/>
    </xf>
    <xf numFmtId="0" fontId="0" fillId="0" borderId="65" xfId="0" applyFont="1" applyFill="1" applyBorder="1" applyAlignment="1">
      <alignment horizontal="left" vertical="center"/>
    </xf>
    <xf numFmtId="0" fontId="0" fillId="0" borderId="72" xfId="0" applyFill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9" fillId="0" borderId="84" xfId="0" applyFont="1" applyBorder="1" applyAlignment="1">
      <alignment horizontal="center" vertical="center"/>
    </xf>
    <xf numFmtId="0" fontId="29" fillId="0" borderId="85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44" xfId="0" applyFont="1" applyBorder="1" applyAlignment="1">
      <alignment horizontal="left" vertical="center" wrapText="1"/>
    </xf>
    <xf numFmtId="0" fontId="29" fillId="0" borderId="88" xfId="0" applyFont="1" applyBorder="1" applyAlignment="1">
      <alignment horizontal="left" vertical="center" wrapText="1"/>
    </xf>
    <xf numFmtId="0" fontId="29" fillId="0" borderId="86" xfId="0" applyFont="1" applyBorder="1" applyAlignment="1">
      <alignment horizontal="left" vertical="center" wrapText="1"/>
    </xf>
    <xf numFmtId="0" fontId="29" fillId="0" borderId="44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</cellXfs>
  <cellStyles count="7">
    <cellStyle name="쉼표 [0]" xfId="1" builtinId="6"/>
    <cellStyle name="쉼표 [0] 2" xfId="2"/>
    <cellStyle name="쉼표 [0] 3" xfId="3"/>
    <cellStyle name="표준" xfId="0" builtinId="0"/>
    <cellStyle name="표준 2" xfId="4"/>
    <cellStyle name="표준 3" xfId="5"/>
    <cellStyle name="표준 4" xfId="6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2280;&#51339;&#51008;&#44592;&#50613;&#54617;&#44368;)%202017&#45380;%202&#52264;%20&#52628;&#44221;%20&#50696;&#493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결산추경 사유서"/>
    </sheetNames>
    <sheetDataSet>
      <sheetData sheetId="0"/>
      <sheetData sheetId="1"/>
      <sheetData sheetId="2"/>
      <sheetData sheetId="3"/>
      <sheetData sheetId="4">
        <row r="39">
          <cell r="D39" t="str">
            <v>사회보험부담금</v>
          </cell>
        </row>
        <row r="45">
          <cell r="D45" t="str">
            <v>기타후생경비</v>
          </cell>
        </row>
        <row r="111">
          <cell r="D111" t="str">
            <v>가족지원사업비</v>
          </cell>
          <cell r="E111">
            <v>2400000</v>
          </cell>
          <cell r="F111">
            <v>1900000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"/>
  <sheetViews>
    <sheetView view="pageBreakPreview" zoomScaleNormal="55" zoomScaleSheetLayoutView="100" workbookViewId="0">
      <selection activeCell="A7" sqref="A7:C7"/>
    </sheetView>
  </sheetViews>
  <sheetFormatPr defaultColWidth="21.44140625" defaultRowHeight="13.5"/>
  <cols>
    <col min="1" max="1" width="10.88671875" customWidth="1"/>
    <col min="2" max="2" width="48.77734375" customWidth="1"/>
    <col min="3" max="3" width="11.6640625" customWidth="1"/>
  </cols>
  <sheetData>
    <row r="2" spans="1:3" ht="83.25" customHeight="1">
      <c r="B2" s="287"/>
      <c r="C2" s="287"/>
    </row>
    <row r="3" spans="1:3" ht="31.5">
      <c r="A3" s="288" t="s">
        <v>224</v>
      </c>
      <c r="B3" s="288"/>
      <c r="C3" s="288"/>
    </row>
    <row r="4" spans="1:3" ht="35.25">
      <c r="A4" s="289" t="s">
        <v>149</v>
      </c>
      <c r="B4" s="289"/>
      <c r="C4" s="289"/>
    </row>
    <row r="5" spans="1:3" ht="78" customHeight="1">
      <c r="B5" s="19"/>
      <c r="C5" s="19"/>
    </row>
    <row r="6" spans="1:3" ht="90.75" customHeight="1">
      <c r="A6" s="109"/>
      <c r="B6" s="110"/>
      <c r="C6" s="111"/>
    </row>
    <row r="7" spans="1:3" ht="40.5" customHeight="1">
      <c r="A7" s="292" t="s">
        <v>225</v>
      </c>
      <c r="B7" s="292"/>
      <c r="C7" s="292"/>
    </row>
    <row r="8" spans="1:3" ht="87.75" customHeight="1">
      <c r="A8" s="290"/>
      <c r="B8" s="290"/>
      <c r="C8" s="290"/>
    </row>
    <row r="9" spans="1:3" ht="57" customHeight="1">
      <c r="B9" s="20"/>
      <c r="C9" s="20"/>
    </row>
    <row r="10" spans="1:3">
      <c r="B10" s="291"/>
      <c r="C10" s="291"/>
    </row>
    <row r="11" spans="1:3" ht="35.25" customHeight="1">
      <c r="A11" s="285" t="s">
        <v>120</v>
      </c>
      <c r="B11" s="285"/>
      <c r="C11" s="285"/>
    </row>
    <row r="12" spans="1:3" ht="45.75">
      <c r="A12" s="286" t="s">
        <v>118</v>
      </c>
      <c r="B12" s="286"/>
      <c r="C12" s="286"/>
    </row>
    <row r="13" spans="1:3">
      <c r="B13" s="21"/>
      <c r="C13" s="22"/>
    </row>
    <row r="14" spans="1:3">
      <c r="B14" s="22"/>
      <c r="C14" s="22"/>
    </row>
    <row r="15" spans="1:3">
      <c r="B15" s="22"/>
      <c r="C15" s="22"/>
    </row>
    <row r="16" spans="1:3">
      <c r="B16" s="22"/>
      <c r="C16" s="22"/>
    </row>
    <row r="17" spans="2:3">
      <c r="B17" s="22"/>
      <c r="C17" s="22"/>
    </row>
  </sheetData>
  <mergeCells count="8">
    <mergeCell ref="A11:C11"/>
    <mergeCell ref="A12:C12"/>
    <mergeCell ref="B2:C2"/>
    <mergeCell ref="A3:C3"/>
    <mergeCell ref="A4:C4"/>
    <mergeCell ref="A8:C8"/>
    <mergeCell ref="B10:C10"/>
    <mergeCell ref="A7:C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A44"/>
  <sheetViews>
    <sheetView view="pageBreakPreview" zoomScaleNormal="100" zoomScaleSheetLayoutView="100" workbookViewId="0">
      <selection activeCell="A7" sqref="A7:C7"/>
    </sheetView>
  </sheetViews>
  <sheetFormatPr defaultRowHeight="13.5"/>
  <cols>
    <col min="1" max="1" width="98.44140625" customWidth="1"/>
  </cols>
  <sheetData>
    <row r="3" spans="1:1" ht="25.5">
      <c r="A3" s="112" t="s">
        <v>135</v>
      </c>
    </row>
    <row r="4" spans="1:1" ht="45" customHeight="1">
      <c r="A4" s="113"/>
    </row>
    <row r="5" spans="1:1" ht="23.1" customHeight="1">
      <c r="A5" s="114" t="s">
        <v>223</v>
      </c>
    </row>
    <row r="6" spans="1:1" ht="23.1" customHeight="1">
      <c r="A6" s="114"/>
    </row>
    <row r="7" spans="1:1" ht="23.1" customHeight="1">
      <c r="A7" s="114" t="s">
        <v>239</v>
      </c>
    </row>
    <row r="8" spans="1:1" ht="23.1" customHeight="1">
      <c r="A8" s="114"/>
    </row>
    <row r="9" spans="1:1" ht="23.1" customHeight="1">
      <c r="A9" s="114" t="s">
        <v>136</v>
      </c>
    </row>
    <row r="10" spans="1:1" ht="23.1" customHeight="1">
      <c r="A10" s="114"/>
    </row>
    <row r="11" spans="1:1" ht="23.1" customHeight="1">
      <c r="A11" s="114" t="s">
        <v>143</v>
      </c>
    </row>
    <row r="12" spans="1:1" ht="23.1" customHeight="1">
      <c r="A12" s="114" t="s">
        <v>137</v>
      </c>
    </row>
    <row r="13" spans="1:1" ht="23.1" customHeight="1">
      <c r="A13" s="114"/>
    </row>
    <row r="14" spans="1:1" ht="23.1" customHeight="1">
      <c r="A14" s="114" t="s">
        <v>144</v>
      </c>
    </row>
    <row r="15" spans="1:1" ht="23.1" customHeight="1">
      <c r="A15" s="114" t="s">
        <v>138</v>
      </c>
    </row>
    <row r="16" spans="1:1" ht="23.1" customHeight="1">
      <c r="A16" s="114"/>
    </row>
    <row r="17" spans="1:1" ht="23.1" customHeight="1">
      <c r="A17" s="114" t="s">
        <v>139</v>
      </c>
    </row>
    <row r="18" spans="1:1" ht="23.1" customHeight="1">
      <c r="A18" s="114" t="s">
        <v>140</v>
      </c>
    </row>
    <row r="19" spans="1:1" ht="23.1" customHeight="1">
      <c r="A19" s="114"/>
    </row>
    <row r="20" spans="1:1" ht="23.1" customHeight="1">
      <c r="A20" s="114" t="s">
        <v>141</v>
      </c>
    </row>
    <row r="21" spans="1:1" ht="23.1" customHeight="1">
      <c r="A21" s="113" t="s">
        <v>142</v>
      </c>
    </row>
    <row r="22" spans="1:1" ht="23.1" customHeight="1">
      <c r="A22" s="113"/>
    </row>
    <row r="23" spans="1:1" ht="14.25">
      <c r="A23" s="115"/>
    </row>
    <row r="24" spans="1:1" ht="20.25">
      <c r="A24" s="116"/>
    </row>
    <row r="25" spans="1:1" ht="14.25">
      <c r="A25" s="115"/>
    </row>
    <row r="26" spans="1:1" ht="14.25">
      <c r="A26" s="115"/>
    </row>
    <row r="27" spans="1:1" ht="14.25">
      <c r="A27" s="115"/>
    </row>
    <row r="28" spans="1:1" ht="14.25">
      <c r="A28" s="115"/>
    </row>
    <row r="29" spans="1:1" ht="14.25">
      <c r="A29" s="115"/>
    </row>
    <row r="30" spans="1:1" ht="14.25">
      <c r="A30" s="113"/>
    </row>
    <row r="31" spans="1:1" ht="14.25">
      <c r="A31" s="113"/>
    </row>
    <row r="32" spans="1:1" ht="14.25">
      <c r="A32" s="113"/>
    </row>
    <row r="33" spans="1:1" ht="14.25">
      <c r="A33" s="113"/>
    </row>
    <row r="34" spans="1:1" ht="14.25">
      <c r="A34" s="113"/>
    </row>
    <row r="35" spans="1:1" ht="14.25">
      <c r="A35" s="113"/>
    </row>
    <row r="36" spans="1:1" ht="14.25">
      <c r="A36" s="113"/>
    </row>
    <row r="37" spans="1:1" ht="14.25">
      <c r="A37" s="113"/>
    </row>
    <row r="38" spans="1:1" ht="14.25">
      <c r="A38" s="113"/>
    </row>
    <row r="39" spans="1:1" ht="14.25">
      <c r="A39" s="113"/>
    </row>
    <row r="40" spans="1:1" ht="14.25">
      <c r="A40" s="113"/>
    </row>
    <row r="41" spans="1:1" ht="14.25">
      <c r="A41" s="113"/>
    </row>
    <row r="42" spans="1:1" ht="14.25">
      <c r="A42" s="113"/>
    </row>
    <row r="43" spans="1:1" ht="14.25">
      <c r="A43" s="113"/>
    </row>
    <row r="44" spans="1:1" ht="14.25">
      <c r="A44" s="113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firstPageNumber="2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9"/>
  <sheetViews>
    <sheetView tabSelected="1" view="pageBreakPreview" zoomScaleNormal="100" zoomScaleSheetLayoutView="100" workbookViewId="0">
      <selection activeCell="D8" sqref="D8"/>
    </sheetView>
  </sheetViews>
  <sheetFormatPr defaultRowHeight="13.5"/>
  <cols>
    <col min="1" max="1" width="14.21875" style="28" customWidth="1"/>
    <col min="2" max="2" width="14.6640625" style="28" customWidth="1"/>
    <col min="3" max="4" width="15.77734375" style="28" customWidth="1"/>
    <col min="5" max="5" width="14.33203125" style="28" customWidth="1"/>
    <col min="6" max="10" width="13.77734375" style="28" customWidth="1"/>
    <col min="11" max="256" width="8.88671875" style="24"/>
    <col min="257" max="261" width="15.77734375" style="24" customWidth="1"/>
    <col min="262" max="266" width="13.77734375" style="24" customWidth="1"/>
    <col min="267" max="512" width="8.88671875" style="24"/>
    <col min="513" max="517" width="15.77734375" style="24" customWidth="1"/>
    <col min="518" max="522" width="13.77734375" style="24" customWidth="1"/>
    <col min="523" max="768" width="8.88671875" style="24"/>
    <col min="769" max="773" width="15.77734375" style="24" customWidth="1"/>
    <col min="774" max="778" width="13.77734375" style="24" customWidth="1"/>
    <col min="779" max="1024" width="8.88671875" style="24"/>
    <col min="1025" max="1029" width="15.77734375" style="24" customWidth="1"/>
    <col min="1030" max="1034" width="13.77734375" style="24" customWidth="1"/>
    <col min="1035" max="1280" width="8.88671875" style="24"/>
    <col min="1281" max="1285" width="15.77734375" style="24" customWidth="1"/>
    <col min="1286" max="1290" width="13.77734375" style="24" customWidth="1"/>
    <col min="1291" max="1536" width="8.88671875" style="24"/>
    <col min="1537" max="1541" width="15.77734375" style="24" customWidth="1"/>
    <col min="1542" max="1546" width="13.77734375" style="24" customWidth="1"/>
    <col min="1547" max="1792" width="8.88671875" style="24"/>
    <col min="1793" max="1797" width="15.77734375" style="24" customWidth="1"/>
    <col min="1798" max="1802" width="13.77734375" style="24" customWidth="1"/>
    <col min="1803" max="2048" width="8.88671875" style="24"/>
    <col min="2049" max="2053" width="15.77734375" style="24" customWidth="1"/>
    <col min="2054" max="2058" width="13.77734375" style="24" customWidth="1"/>
    <col min="2059" max="2304" width="8.88671875" style="24"/>
    <col min="2305" max="2309" width="15.77734375" style="24" customWidth="1"/>
    <col min="2310" max="2314" width="13.77734375" style="24" customWidth="1"/>
    <col min="2315" max="2560" width="8.88671875" style="24"/>
    <col min="2561" max="2565" width="15.77734375" style="24" customWidth="1"/>
    <col min="2566" max="2570" width="13.77734375" style="24" customWidth="1"/>
    <col min="2571" max="2816" width="8.88671875" style="24"/>
    <col min="2817" max="2821" width="15.77734375" style="24" customWidth="1"/>
    <col min="2822" max="2826" width="13.77734375" style="24" customWidth="1"/>
    <col min="2827" max="3072" width="8.88671875" style="24"/>
    <col min="3073" max="3077" width="15.77734375" style="24" customWidth="1"/>
    <col min="3078" max="3082" width="13.77734375" style="24" customWidth="1"/>
    <col min="3083" max="3328" width="8.88671875" style="24"/>
    <col min="3329" max="3333" width="15.77734375" style="24" customWidth="1"/>
    <col min="3334" max="3338" width="13.77734375" style="24" customWidth="1"/>
    <col min="3339" max="3584" width="8.88671875" style="24"/>
    <col min="3585" max="3589" width="15.77734375" style="24" customWidth="1"/>
    <col min="3590" max="3594" width="13.77734375" style="24" customWidth="1"/>
    <col min="3595" max="3840" width="8.88671875" style="24"/>
    <col min="3841" max="3845" width="15.77734375" style="24" customWidth="1"/>
    <col min="3846" max="3850" width="13.77734375" style="24" customWidth="1"/>
    <col min="3851" max="4096" width="8.88671875" style="24"/>
    <col min="4097" max="4101" width="15.77734375" style="24" customWidth="1"/>
    <col min="4102" max="4106" width="13.77734375" style="24" customWidth="1"/>
    <col min="4107" max="4352" width="8.88671875" style="24"/>
    <col min="4353" max="4357" width="15.77734375" style="24" customWidth="1"/>
    <col min="4358" max="4362" width="13.77734375" style="24" customWidth="1"/>
    <col min="4363" max="4608" width="8.88671875" style="24"/>
    <col min="4609" max="4613" width="15.77734375" style="24" customWidth="1"/>
    <col min="4614" max="4618" width="13.77734375" style="24" customWidth="1"/>
    <col min="4619" max="4864" width="8.88671875" style="24"/>
    <col min="4865" max="4869" width="15.77734375" style="24" customWidth="1"/>
    <col min="4870" max="4874" width="13.77734375" style="24" customWidth="1"/>
    <col min="4875" max="5120" width="8.88671875" style="24"/>
    <col min="5121" max="5125" width="15.77734375" style="24" customWidth="1"/>
    <col min="5126" max="5130" width="13.77734375" style="24" customWidth="1"/>
    <col min="5131" max="5376" width="8.88671875" style="24"/>
    <col min="5377" max="5381" width="15.77734375" style="24" customWidth="1"/>
    <col min="5382" max="5386" width="13.77734375" style="24" customWidth="1"/>
    <col min="5387" max="5632" width="8.88671875" style="24"/>
    <col min="5633" max="5637" width="15.77734375" style="24" customWidth="1"/>
    <col min="5638" max="5642" width="13.77734375" style="24" customWidth="1"/>
    <col min="5643" max="5888" width="8.88671875" style="24"/>
    <col min="5889" max="5893" width="15.77734375" style="24" customWidth="1"/>
    <col min="5894" max="5898" width="13.77734375" style="24" customWidth="1"/>
    <col min="5899" max="6144" width="8.88671875" style="24"/>
    <col min="6145" max="6149" width="15.77734375" style="24" customWidth="1"/>
    <col min="6150" max="6154" width="13.77734375" style="24" customWidth="1"/>
    <col min="6155" max="6400" width="8.88671875" style="24"/>
    <col min="6401" max="6405" width="15.77734375" style="24" customWidth="1"/>
    <col min="6406" max="6410" width="13.77734375" style="24" customWidth="1"/>
    <col min="6411" max="6656" width="8.88671875" style="24"/>
    <col min="6657" max="6661" width="15.77734375" style="24" customWidth="1"/>
    <col min="6662" max="6666" width="13.77734375" style="24" customWidth="1"/>
    <col min="6667" max="6912" width="8.88671875" style="24"/>
    <col min="6913" max="6917" width="15.77734375" style="24" customWidth="1"/>
    <col min="6918" max="6922" width="13.77734375" style="24" customWidth="1"/>
    <col min="6923" max="7168" width="8.88671875" style="24"/>
    <col min="7169" max="7173" width="15.77734375" style="24" customWidth="1"/>
    <col min="7174" max="7178" width="13.77734375" style="24" customWidth="1"/>
    <col min="7179" max="7424" width="8.88671875" style="24"/>
    <col min="7425" max="7429" width="15.77734375" style="24" customWidth="1"/>
    <col min="7430" max="7434" width="13.77734375" style="24" customWidth="1"/>
    <col min="7435" max="7680" width="8.88671875" style="24"/>
    <col min="7681" max="7685" width="15.77734375" style="24" customWidth="1"/>
    <col min="7686" max="7690" width="13.77734375" style="24" customWidth="1"/>
    <col min="7691" max="7936" width="8.88671875" style="24"/>
    <col min="7937" max="7941" width="15.77734375" style="24" customWidth="1"/>
    <col min="7942" max="7946" width="13.77734375" style="24" customWidth="1"/>
    <col min="7947" max="8192" width="8.88671875" style="24"/>
    <col min="8193" max="8197" width="15.77734375" style="24" customWidth="1"/>
    <col min="8198" max="8202" width="13.77734375" style="24" customWidth="1"/>
    <col min="8203" max="8448" width="8.88671875" style="24"/>
    <col min="8449" max="8453" width="15.77734375" style="24" customWidth="1"/>
    <col min="8454" max="8458" width="13.77734375" style="24" customWidth="1"/>
    <col min="8459" max="8704" width="8.88671875" style="24"/>
    <col min="8705" max="8709" width="15.77734375" style="24" customWidth="1"/>
    <col min="8710" max="8714" width="13.77734375" style="24" customWidth="1"/>
    <col min="8715" max="8960" width="8.88671875" style="24"/>
    <col min="8961" max="8965" width="15.77734375" style="24" customWidth="1"/>
    <col min="8966" max="8970" width="13.77734375" style="24" customWidth="1"/>
    <col min="8971" max="9216" width="8.88671875" style="24"/>
    <col min="9217" max="9221" width="15.77734375" style="24" customWidth="1"/>
    <col min="9222" max="9226" width="13.77734375" style="24" customWidth="1"/>
    <col min="9227" max="9472" width="8.88671875" style="24"/>
    <col min="9473" max="9477" width="15.77734375" style="24" customWidth="1"/>
    <col min="9478" max="9482" width="13.77734375" style="24" customWidth="1"/>
    <col min="9483" max="9728" width="8.88671875" style="24"/>
    <col min="9729" max="9733" width="15.77734375" style="24" customWidth="1"/>
    <col min="9734" max="9738" width="13.77734375" style="24" customWidth="1"/>
    <col min="9739" max="9984" width="8.88671875" style="24"/>
    <col min="9985" max="9989" width="15.77734375" style="24" customWidth="1"/>
    <col min="9990" max="9994" width="13.77734375" style="24" customWidth="1"/>
    <col min="9995" max="10240" width="8.88671875" style="24"/>
    <col min="10241" max="10245" width="15.77734375" style="24" customWidth="1"/>
    <col min="10246" max="10250" width="13.77734375" style="24" customWidth="1"/>
    <col min="10251" max="10496" width="8.88671875" style="24"/>
    <col min="10497" max="10501" width="15.77734375" style="24" customWidth="1"/>
    <col min="10502" max="10506" width="13.77734375" style="24" customWidth="1"/>
    <col min="10507" max="10752" width="8.88671875" style="24"/>
    <col min="10753" max="10757" width="15.77734375" style="24" customWidth="1"/>
    <col min="10758" max="10762" width="13.77734375" style="24" customWidth="1"/>
    <col min="10763" max="11008" width="8.88671875" style="24"/>
    <col min="11009" max="11013" width="15.77734375" style="24" customWidth="1"/>
    <col min="11014" max="11018" width="13.77734375" style="24" customWidth="1"/>
    <col min="11019" max="11264" width="8.88671875" style="24"/>
    <col min="11265" max="11269" width="15.77734375" style="24" customWidth="1"/>
    <col min="11270" max="11274" width="13.77734375" style="24" customWidth="1"/>
    <col min="11275" max="11520" width="8.88671875" style="24"/>
    <col min="11521" max="11525" width="15.77734375" style="24" customWidth="1"/>
    <col min="11526" max="11530" width="13.77734375" style="24" customWidth="1"/>
    <col min="11531" max="11776" width="8.88671875" style="24"/>
    <col min="11777" max="11781" width="15.77734375" style="24" customWidth="1"/>
    <col min="11782" max="11786" width="13.77734375" style="24" customWidth="1"/>
    <col min="11787" max="12032" width="8.88671875" style="24"/>
    <col min="12033" max="12037" width="15.77734375" style="24" customWidth="1"/>
    <col min="12038" max="12042" width="13.77734375" style="24" customWidth="1"/>
    <col min="12043" max="12288" width="8.88671875" style="24"/>
    <col min="12289" max="12293" width="15.77734375" style="24" customWidth="1"/>
    <col min="12294" max="12298" width="13.77734375" style="24" customWidth="1"/>
    <col min="12299" max="12544" width="8.88671875" style="24"/>
    <col min="12545" max="12549" width="15.77734375" style="24" customWidth="1"/>
    <col min="12550" max="12554" width="13.77734375" style="24" customWidth="1"/>
    <col min="12555" max="12800" width="8.88671875" style="24"/>
    <col min="12801" max="12805" width="15.77734375" style="24" customWidth="1"/>
    <col min="12806" max="12810" width="13.77734375" style="24" customWidth="1"/>
    <col min="12811" max="13056" width="8.88671875" style="24"/>
    <col min="13057" max="13061" width="15.77734375" style="24" customWidth="1"/>
    <col min="13062" max="13066" width="13.77734375" style="24" customWidth="1"/>
    <col min="13067" max="13312" width="8.88671875" style="24"/>
    <col min="13313" max="13317" width="15.77734375" style="24" customWidth="1"/>
    <col min="13318" max="13322" width="13.77734375" style="24" customWidth="1"/>
    <col min="13323" max="13568" width="8.88671875" style="24"/>
    <col min="13569" max="13573" width="15.77734375" style="24" customWidth="1"/>
    <col min="13574" max="13578" width="13.77734375" style="24" customWidth="1"/>
    <col min="13579" max="13824" width="8.88671875" style="24"/>
    <col min="13825" max="13829" width="15.77734375" style="24" customWidth="1"/>
    <col min="13830" max="13834" width="13.77734375" style="24" customWidth="1"/>
    <col min="13835" max="14080" width="8.88671875" style="24"/>
    <col min="14081" max="14085" width="15.77734375" style="24" customWidth="1"/>
    <col min="14086" max="14090" width="13.77734375" style="24" customWidth="1"/>
    <col min="14091" max="14336" width="8.88671875" style="24"/>
    <col min="14337" max="14341" width="15.77734375" style="24" customWidth="1"/>
    <col min="14342" max="14346" width="13.77734375" style="24" customWidth="1"/>
    <col min="14347" max="14592" width="8.88671875" style="24"/>
    <col min="14593" max="14597" width="15.77734375" style="24" customWidth="1"/>
    <col min="14598" max="14602" width="13.77734375" style="24" customWidth="1"/>
    <col min="14603" max="14848" width="8.88671875" style="24"/>
    <col min="14849" max="14853" width="15.77734375" style="24" customWidth="1"/>
    <col min="14854" max="14858" width="13.77734375" style="24" customWidth="1"/>
    <col min="14859" max="15104" width="8.88671875" style="24"/>
    <col min="15105" max="15109" width="15.77734375" style="24" customWidth="1"/>
    <col min="15110" max="15114" width="13.77734375" style="24" customWidth="1"/>
    <col min="15115" max="15360" width="8.88671875" style="24"/>
    <col min="15361" max="15365" width="15.77734375" style="24" customWidth="1"/>
    <col min="15366" max="15370" width="13.77734375" style="24" customWidth="1"/>
    <col min="15371" max="15616" width="8.88671875" style="24"/>
    <col min="15617" max="15621" width="15.77734375" style="24" customWidth="1"/>
    <col min="15622" max="15626" width="13.77734375" style="24" customWidth="1"/>
    <col min="15627" max="15872" width="8.88671875" style="24"/>
    <col min="15873" max="15877" width="15.77734375" style="24" customWidth="1"/>
    <col min="15878" max="15882" width="13.77734375" style="24" customWidth="1"/>
    <col min="15883" max="16128" width="8.88671875" style="24"/>
    <col min="16129" max="16133" width="15.77734375" style="24" customWidth="1"/>
    <col min="16134" max="16138" width="13.77734375" style="24" customWidth="1"/>
    <col min="16139" max="16384" width="8.88671875" style="24"/>
  </cols>
  <sheetData>
    <row r="1" spans="1:10" ht="39" customHeight="1">
      <c r="A1" s="296" t="s">
        <v>222</v>
      </c>
      <c r="B1" s="296"/>
      <c r="C1" s="296"/>
      <c r="D1" s="296"/>
      <c r="E1" s="296"/>
      <c r="F1" s="23"/>
      <c r="G1" s="23"/>
      <c r="H1" s="23"/>
      <c r="I1" s="23"/>
      <c r="J1" s="23"/>
    </row>
    <row r="2" spans="1:10" ht="6" customHeigh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>
      <c r="A3" s="25"/>
      <c r="B3" s="25"/>
      <c r="C3" s="26"/>
      <c r="D3" s="297" t="s">
        <v>126</v>
      </c>
      <c r="E3" s="298"/>
      <c r="F3" s="27"/>
      <c r="G3" s="27"/>
      <c r="H3" s="27"/>
      <c r="I3" s="27"/>
      <c r="J3" s="27"/>
    </row>
    <row r="4" spans="1:10" ht="24.95" customHeight="1">
      <c r="A4" s="299" t="s">
        <v>121</v>
      </c>
      <c r="B4" s="300"/>
      <c r="C4" s="300"/>
      <c r="D4" s="300"/>
      <c r="E4" s="301"/>
    </row>
    <row r="5" spans="1:10" ht="30" customHeight="1" thickBot="1">
      <c r="A5" s="29" t="s">
        <v>2</v>
      </c>
      <c r="B5" s="30" t="s">
        <v>3</v>
      </c>
      <c r="C5" s="65" t="s">
        <v>220</v>
      </c>
      <c r="D5" s="65" t="s">
        <v>221</v>
      </c>
      <c r="E5" s="31" t="s">
        <v>122</v>
      </c>
    </row>
    <row r="6" spans="1:10" s="34" customFormat="1" ht="21.95" customHeight="1" thickTop="1">
      <c r="A6" s="32" t="s">
        <v>123</v>
      </c>
      <c r="B6" s="33"/>
      <c r="C6" s="53">
        <f>SUM(C7:C12)</f>
        <v>305658961</v>
      </c>
      <c r="D6" s="53">
        <f>SUM(D7:D12)</f>
        <v>373410000</v>
      </c>
      <c r="E6" s="54">
        <f>SUM(E7:E12)</f>
        <v>67751039</v>
      </c>
    </row>
    <row r="7" spans="1:10" ht="21.95" customHeight="1">
      <c r="A7" s="35" t="str">
        <f>세입!B7</f>
        <v>입소자부담금수입</v>
      </c>
      <c r="B7" s="36" t="str">
        <f>세입!C8</f>
        <v>입소비용수입</v>
      </c>
      <c r="C7" s="37">
        <f>세입!E8</f>
        <v>35490000</v>
      </c>
      <c r="D7" s="37">
        <f>세입!F9</f>
        <v>63345000</v>
      </c>
      <c r="E7" s="38">
        <f>D7-C7</f>
        <v>27855000</v>
      </c>
    </row>
    <row r="8" spans="1:10" ht="21.95" customHeight="1">
      <c r="A8" s="35" t="str">
        <f>세입!B14</f>
        <v>보조금수입</v>
      </c>
      <c r="B8" s="36" t="str">
        <f>세입!C15</f>
        <v>보조금수입</v>
      </c>
      <c r="C8" s="37">
        <f>세입!E15</f>
        <v>257000000</v>
      </c>
      <c r="D8" s="37">
        <f>세입!F16</f>
        <v>299000000</v>
      </c>
      <c r="E8" s="38">
        <f>D8-C8</f>
        <v>42000000</v>
      </c>
    </row>
    <row r="9" spans="1:10" ht="21.95" customHeight="1">
      <c r="A9" s="35" t="str">
        <f>세입!B19</f>
        <v>후원금수입</v>
      </c>
      <c r="B9" s="36" t="str">
        <f>세입!C20</f>
        <v>후원금수입</v>
      </c>
      <c r="C9" s="37">
        <f>세입!E20</f>
        <v>0</v>
      </c>
      <c r="D9" s="37">
        <f>세입!F20</f>
        <v>0</v>
      </c>
      <c r="E9" s="38">
        <f t="shared" ref="E9:E12" si="0">D9-C9</f>
        <v>0</v>
      </c>
    </row>
    <row r="10" spans="1:10" ht="21.95" customHeight="1">
      <c r="A10" s="35" t="str">
        <f>세입!B23</f>
        <v>전입금</v>
      </c>
      <c r="B10" s="36" t="str">
        <f>세입!C24</f>
        <v>전입금</v>
      </c>
      <c r="C10" s="37">
        <f>세입!E24</f>
        <v>0</v>
      </c>
      <c r="D10" s="37">
        <f>세입!F24</f>
        <v>0</v>
      </c>
      <c r="E10" s="38">
        <f t="shared" si="0"/>
        <v>0</v>
      </c>
    </row>
    <row r="11" spans="1:10" ht="21.95" customHeight="1">
      <c r="A11" s="39" t="str">
        <f>세입!B26</f>
        <v>잡수입</v>
      </c>
      <c r="B11" s="40" t="str">
        <f>세입!C27</f>
        <v>잡수입</v>
      </c>
      <c r="C11" s="41">
        <f>세입!E27</f>
        <v>2904000</v>
      </c>
      <c r="D11" s="41">
        <f>세입!F27</f>
        <v>3530000</v>
      </c>
      <c r="E11" s="42">
        <f t="shared" si="0"/>
        <v>626000</v>
      </c>
    </row>
    <row r="12" spans="1:10" ht="21.95" customHeight="1">
      <c r="A12" s="43" t="s">
        <v>55</v>
      </c>
      <c r="B12" s="44" t="s">
        <v>55</v>
      </c>
      <c r="C12" s="45">
        <f>세입!E32</f>
        <v>10264961</v>
      </c>
      <c r="D12" s="45">
        <f>세입!F32</f>
        <v>7535000</v>
      </c>
      <c r="E12" s="46">
        <f t="shared" si="0"/>
        <v>-2729961</v>
      </c>
    </row>
    <row r="13" spans="1:10" ht="21.95" customHeight="1">
      <c r="A13" s="47"/>
      <c r="B13" s="47"/>
      <c r="C13" s="48"/>
      <c r="D13" s="49"/>
      <c r="E13" s="50"/>
    </row>
    <row r="14" spans="1:10" ht="21.95" customHeight="1">
      <c r="A14" s="51"/>
      <c r="B14" s="51"/>
      <c r="C14" s="51"/>
      <c r="D14" s="51"/>
      <c r="E14" s="52"/>
    </row>
    <row r="15" spans="1:10" s="28" customFormat="1" ht="24.95" customHeight="1">
      <c r="A15" s="299" t="s">
        <v>124</v>
      </c>
      <c r="B15" s="300"/>
      <c r="C15" s="300"/>
      <c r="D15" s="300"/>
      <c r="E15" s="301"/>
    </row>
    <row r="16" spans="1:10" ht="30" customHeight="1" thickBot="1">
      <c r="A16" s="29" t="s">
        <v>2</v>
      </c>
      <c r="B16" s="30" t="s">
        <v>3</v>
      </c>
      <c r="C16" s="65" t="s">
        <v>220</v>
      </c>
      <c r="D16" s="65" t="s">
        <v>221</v>
      </c>
      <c r="E16" s="31" t="s">
        <v>122</v>
      </c>
    </row>
    <row r="17" spans="1:7" s="28" customFormat="1" ht="21.95" customHeight="1" thickTop="1">
      <c r="A17" s="32" t="s">
        <v>125</v>
      </c>
      <c r="B17" s="33"/>
      <c r="C17" s="53">
        <f>SUM(C18:C25)</f>
        <v>305658961</v>
      </c>
      <c r="D17" s="53">
        <f>SUM(D18:D25)</f>
        <v>373410000</v>
      </c>
      <c r="E17" s="54">
        <f>D17-C17</f>
        <v>67751039</v>
      </c>
    </row>
    <row r="18" spans="1:7" s="28" customFormat="1" ht="21.95" customHeight="1">
      <c r="A18" s="293" t="s">
        <v>41</v>
      </c>
      <c r="B18" s="40" t="s">
        <v>12</v>
      </c>
      <c r="C18" s="55">
        <f>세출!E9</f>
        <v>229644960</v>
      </c>
      <c r="D18" s="55">
        <f>세출!F9</f>
        <v>275564270</v>
      </c>
      <c r="E18" s="67">
        <f t="shared" ref="E18:E25" si="1">D18-C18</f>
        <v>45919310</v>
      </c>
    </row>
    <row r="19" spans="1:7" s="28" customFormat="1" ht="21.95" customHeight="1">
      <c r="A19" s="294"/>
      <c r="B19" s="56" t="s">
        <v>21</v>
      </c>
      <c r="C19" s="55">
        <f>세출!E53</f>
        <v>1120000</v>
      </c>
      <c r="D19" s="55">
        <f>세출!F53</f>
        <v>1800000</v>
      </c>
      <c r="E19" s="67">
        <f t="shared" si="1"/>
        <v>680000</v>
      </c>
      <c r="F19" s="57"/>
      <c r="G19" s="57"/>
    </row>
    <row r="20" spans="1:7" s="28" customFormat="1" ht="21.95" customHeight="1">
      <c r="A20" s="295"/>
      <c r="B20" s="47" t="s">
        <v>24</v>
      </c>
      <c r="C20" s="55">
        <f>세출!E56</f>
        <v>42412680</v>
      </c>
      <c r="D20" s="55">
        <f>세출!F56</f>
        <v>52284000</v>
      </c>
      <c r="E20" s="67">
        <f t="shared" si="1"/>
        <v>9871320</v>
      </c>
    </row>
    <row r="21" spans="1:7" s="28" customFormat="1" ht="21.95" customHeight="1">
      <c r="A21" s="71" t="s">
        <v>132</v>
      </c>
      <c r="B21" s="40" t="s">
        <v>130</v>
      </c>
      <c r="C21" s="66">
        <f>세출!E81</f>
        <v>400000</v>
      </c>
      <c r="D21" s="66">
        <f>세출!F81</f>
        <v>1200000</v>
      </c>
      <c r="E21" s="68">
        <f t="shared" si="1"/>
        <v>800000</v>
      </c>
    </row>
    <row r="22" spans="1:7" s="28" customFormat="1" ht="21.95" customHeight="1">
      <c r="A22" s="293" t="s">
        <v>32</v>
      </c>
      <c r="B22" s="36" t="s">
        <v>24</v>
      </c>
      <c r="C22" s="55">
        <f>세출!E84</f>
        <v>21664000</v>
      </c>
      <c r="D22" s="55">
        <f>세출!F84</f>
        <v>26756800</v>
      </c>
      <c r="E22" s="67">
        <f t="shared" si="1"/>
        <v>5092800</v>
      </c>
    </row>
    <row r="23" spans="1:7" s="28" customFormat="1" ht="21.95" customHeight="1">
      <c r="A23" s="294"/>
      <c r="B23" s="36" t="s">
        <v>32</v>
      </c>
      <c r="C23" s="55">
        <f>세출!E90</f>
        <v>6580000</v>
      </c>
      <c r="D23" s="55">
        <f>세출!F90</f>
        <v>9990000</v>
      </c>
      <c r="E23" s="67">
        <f t="shared" si="1"/>
        <v>3410000</v>
      </c>
    </row>
    <row r="24" spans="1:7" s="28" customFormat="1" ht="21.95" customHeight="1">
      <c r="A24" s="295"/>
      <c r="B24" s="36" t="s">
        <v>39</v>
      </c>
      <c r="C24" s="55">
        <f>세출!E124</f>
        <v>3729000</v>
      </c>
      <c r="D24" s="55">
        <f>세출!F124</f>
        <v>5479000</v>
      </c>
      <c r="E24" s="67">
        <f t="shared" si="1"/>
        <v>1750000</v>
      </c>
    </row>
    <row r="25" spans="1:7" s="28" customFormat="1" ht="21.95" customHeight="1">
      <c r="A25" s="43" t="s">
        <v>159</v>
      </c>
      <c r="B25" s="58" t="s">
        <v>159</v>
      </c>
      <c r="C25" s="59">
        <f>세출!E138</f>
        <v>108321</v>
      </c>
      <c r="D25" s="59">
        <f>세출!F138</f>
        <v>335930</v>
      </c>
      <c r="E25" s="69">
        <f t="shared" si="1"/>
        <v>227609</v>
      </c>
    </row>
    <row r="26" spans="1:7" s="28" customFormat="1" ht="21.95" customHeight="1">
      <c r="A26" s="47"/>
      <c r="B26" s="47"/>
      <c r="C26" s="60"/>
      <c r="D26" s="49"/>
      <c r="E26" s="61"/>
    </row>
    <row r="27" spans="1:7" s="28" customFormat="1" ht="21.95" customHeight="1">
      <c r="B27" s="62"/>
      <c r="C27" s="62"/>
      <c r="D27" s="62"/>
    </row>
    <row r="28" spans="1:7" s="28" customFormat="1" ht="12">
      <c r="B28" s="63"/>
      <c r="C28" s="63"/>
      <c r="D28" s="64"/>
    </row>
    <row r="29" spans="1:7" s="28" customFormat="1" ht="24.75" customHeight="1"/>
  </sheetData>
  <mergeCells count="6">
    <mergeCell ref="A22:A24"/>
    <mergeCell ref="A1:E1"/>
    <mergeCell ref="D3:E3"/>
    <mergeCell ref="A4:E4"/>
    <mergeCell ref="A15:E15"/>
    <mergeCell ref="A18:A2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3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8"/>
  <sheetViews>
    <sheetView view="pageBreakPreview" zoomScaleNormal="80" zoomScaleSheetLayoutView="100" workbookViewId="0">
      <selection activeCell="A7" sqref="A7:C7"/>
    </sheetView>
  </sheetViews>
  <sheetFormatPr defaultRowHeight="13.5"/>
  <cols>
    <col min="1" max="1" width="2.6640625" style="3" customWidth="1"/>
    <col min="2" max="2" width="5.109375" style="3" customWidth="1"/>
    <col min="3" max="3" width="5.44140625" style="3" customWidth="1"/>
    <col min="4" max="4" width="13.77734375" style="3" customWidth="1"/>
    <col min="5" max="5" width="15.77734375" style="7" customWidth="1"/>
    <col min="6" max="7" width="15.77734375" style="3" customWidth="1"/>
    <col min="8" max="8" width="20.77734375" style="3" customWidth="1"/>
    <col min="9" max="9" width="11.77734375" style="3" customWidth="1"/>
    <col min="10" max="11" width="3.77734375" style="3" customWidth="1"/>
    <col min="12" max="12" width="6.77734375" style="3" customWidth="1"/>
    <col min="13" max="14" width="3.77734375" style="3" customWidth="1"/>
    <col min="15" max="15" width="5.77734375" style="3" customWidth="1"/>
    <col min="16" max="16" width="3.77734375" style="3" customWidth="1"/>
    <col min="17" max="17" width="13.77734375" style="3" customWidth="1"/>
    <col min="18" max="19" width="8.88671875" style="3"/>
    <col min="20" max="20" width="11.5546875" style="3" bestFit="1" customWidth="1"/>
    <col min="21" max="22" width="8.88671875" style="3"/>
    <col min="23" max="23" width="11.5546875" style="3" bestFit="1" customWidth="1"/>
    <col min="24" max="16384" width="8.88671875" style="3"/>
  </cols>
  <sheetData>
    <row r="3" spans="2:17" s="13" customFormat="1" ht="35.1" customHeight="1" thickBot="1">
      <c r="B3" s="180" t="s">
        <v>133</v>
      </c>
      <c r="C3" s="180"/>
      <c r="D3" s="11"/>
      <c r="E3" s="1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 t="s">
        <v>84</v>
      </c>
    </row>
    <row r="4" spans="2:17" ht="24.95" customHeight="1">
      <c r="B4" s="317" t="s">
        <v>2</v>
      </c>
      <c r="C4" s="311" t="s">
        <v>3</v>
      </c>
      <c r="D4" s="311" t="s">
        <v>4</v>
      </c>
      <c r="E4" s="319" t="s">
        <v>217</v>
      </c>
      <c r="F4" s="319" t="s">
        <v>179</v>
      </c>
      <c r="G4" s="107" t="s">
        <v>5</v>
      </c>
      <c r="H4" s="310" t="s">
        <v>180</v>
      </c>
      <c r="I4" s="311"/>
      <c r="J4" s="311"/>
      <c r="K4" s="311"/>
      <c r="L4" s="311"/>
      <c r="M4" s="311"/>
      <c r="N4" s="311"/>
      <c r="O4" s="311"/>
      <c r="P4" s="311"/>
      <c r="Q4" s="312"/>
    </row>
    <row r="5" spans="2:17" ht="24.95" customHeight="1" thickBot="1">
      <c r="B5" s="318"/>
      <c r="C5" s="313"/>
      <c r="D5" s="313"/>
      <c r="E5" s="320"/>
      <c r="F5" s="320"/>
      <c r="G5" s="106" t="s">
        <v>6</v>
      </c>
      <c r="H5" s="313"/>
      <c r="I5" s="313"/>
      <c r="J5" s="313"/>
      <c r="K5" s="313"/>
      <c r="L5" s="313"/>
      <c r="M5" s="313"/>
      <c r="N5" s="313"/>
      <c r="O5" s="313"/>
      <c r="P5" s="313"/>
      <c r="Q5" s="314"/>
    </row>
    <row r="6" spans="2:17" ht="24.95" customHeight="1" thickBot="1">
      <c r="B6" s="315" t="s">
        <v>8</v>
      </c>
      <c r="C6" s="316"/>
      <c r="D6" s="316"/>
      <c r="E6" s="132">
        <f>E7+E14+E23+E26+E19+E31</f>
        <v>305658961</v>
      </c>
      <c r="F6" s="117">
        <f>F7+F14+F23+F26+F31+F19</f>
        <v>373410000</v>
      </c>
      <c r="G6" s="117">
        <f>F6-E6</f>
        <v>67751039</v>
      </c>
      <c r="H6" s="72"/>
      <c r="I6" s="73"/>
      <c r="J6" s="73"/>
      <c r="K6" s="73"/>
      <c r="L6" s="73"/>
      <c r="M6" s="73"/>
      <c r="N6" s="73"/>
      <c r="O6" s="73"/>
      <c r="P6" s="73"/>
      <c r="Q6" s="76">
        <f>SUM(Q7,Q14,Q23,Q26,Q19,Q31)</f>
        <v>373410000</v>
      </c>
    </row>
    <row r="7" spans="2:17" ht="24.95" customHeight="1">
      <c r="B7" s="302" t="s">
        <v>228</v>
      </c>
      <c r="C7" s="303"/>
      <c r="D7" s="304"/>
      <c r="E7" s="165">
        <f>E8</f>
        <v>35490000</v>
      </c>
      <c r="F7" s="118">
        <f>Q7</f>
        <v>63345000</v>
      </c>
      <c r="G7" s="118">
        <f t="shared" ref="G7:G13" si="0">F7-E7</f>
        <v>27855000</v>
      </c>
      <c r="H7" s="166" t="s">
        <v>262</v>
      </c>
      <c r="I7" s="79"/>
      <c r="J7" s="79"/>
      <c r="K7" s="79"/>
      <c r="L7" s="79"/>
      <c r="M7" s="79"/>
      <c r="N7" s="79"/>
      <c r="O7" s="79"/>
      <c r="P7" s="79"/>
      <c r="Q7" s="80">
        <f>Q8</f>
        <v>63345000</v>
      </c>
    </row>
    <row r="8" spans="2:17" ht="24.95" customHeight="1">
      <c r="B8" s="167"/>
      <c r="C8" s="305" t="s">
        <v>229</v>
      </c>
      <c r="D8" s="306"/>
      <c r="E8" s="168">
        <f>E9</f>
        <v>35490000</v>
      </c>
      <c r="F8" s="119">
        <f>Q8</f>
        <v>63345000</v>
      </c>
      <c r="G8" s="121">
        <f t="shared" si="0"/>
        <v>27855000</v>
      </c>
      <c r="H8" s="81" t="s">
        <v>253</v>
      </c>
      <c r="I8" s="4"/>
      <c r="J8" s="4"/>
      <c r="K8" s="4"/>
      <c r="L8" s="4"/>
      <c r="M8" s="4"/>
      <c r="N8" s="4"/>
      <c r="O8" s="4"/>
      <c r="P8" s="169"/>
      <c r="Q8" s="93">
        <f>Q9</f>
        <v>63345000</v>
      </c>
    </row>
    <row r="9" spans="2:17" ht="24.95" customHeight="1">
      <c r="B9" s="127"/>
      <c r="C9" s="129"/>
      <c r="D9" s="129" t="s">
        <v>40</v>
      </c>
      <c r="E9" s="170">
        <f>E10+E11+E12+E13</f>
        <v>35490000</v>
      </c>
      <c r="F9" s="134">
        <f>F10+F11+F12+F13</f>
        <v>63345000</v>
      </c>
      <c r="G9" s="134">
        <f t="shared" si="0"/>
        <v>27855000</v>
      </c>
      <c r="H9" s="135" t="s">
        <v>253</v>
      </c>
      <c r="I9" s="171"/>
      <c r="J9" s="137"/>
      <c r="K9" s="137"/>
      <c r="L9" s="138"/>
      <c r="M9" s="137"/>
      <c r="N9" s="137"/>
      <c r="O9" s="138"/>
      <c r="P9" s="137"/>
      <c r="Q9" s="172">
        <f>Q10+Q11+Q12+Q13</f>
        <v>63345000</v>
      </c>
    </row>
    <row r="10" spans="2:17" ht="24.95" customHeight="1">
      <c r="B10" s="127"/>
      <c r="C10" s="128"/>
      <c r="D10" s="128"/>
      <c r="E10" s="168">
        <v>6888000</v>
      </c>
      <c r="F10" s="119">
        <f>Q10</f>
        <v>11808000</v>
      </c>
      <c r="G10" s="119">
        <f t="shared" si="0"/>
        <v>4920000</v>
      </c>
      <c r="H10" s="96" t="s">
        <v>56</v>
      </c>
      <c r="I10" s="173">
        <v>2000</v>
      </c>
      <c r="J10" s="82" t="s">
        <v>13</v>
      </c>
      <c r="K10" s="82" t="s">
        <v>14</v>
      </c>
      <c r="L10" s="83">
        <v>24</v>
      </c>
      <c r="M10" s="82" t="s">
        <v>16</v>
      </c>
      <c r="N10" s="82" t="s">
        <v>14</v>
      </c>
      <c r="O10" s="83">
        <v>246</v>
      </c>
      <c r="P10" s="82" t="s">
        <v>31</v>
      </c>
      <c r="Q10" s="174">
        <f>I10*L10*O10</f>
        <v>11808000</v>
      </c>
    </row>
    <row r="11" spans="2:17" ht="24.95" customHeight="1">
      <c r="B11" s="127"/>
      <c r="C11" s="128"/>
      <c r="D11" s="128"/>
      <c r="E11" s="168">
        <v>1722000</v>
      </c>
      <c r="F11" s="119">
        <f t="shared" ref="F11:F16" si="1">Q11</f>
        <v>2952000</v>
      </c>
      <c r="G11" s="119">
        <f t="shared" si="0"/>
        <v>1230000</v>
      </c>
      <c r="H11" s="81" t="s">
        <v>98</v>
      </c>
      <c r="I11" s="173">
        <v>500</v>
      </c>
      <c r="J11" s="82" t="s">
        <v>13</v>
      </c>
      <c r="K11" s="82" t="s">
        <v>14</v>
      </c>
      <c r="L11" s="83">
        <v>24</v>
      </c>
      <c r="M11" s="82" t="s">
        <v>16</v>
      </c>
      <c r="N11" s="82" t="s">
        <v>14</v>
      </c>
      <c r="O11" s="83">
        <v>246</v>
      </c>
      <c r="P11" s="82" t="s">
        <v>31</v>
      </c>
      <c r="Q11" s="174">
        <f>I11*L11*O11</f>
        <v>2952000</v>
      </c>
    </row>
    <row r="12" spans="2:17" ht="24.95" customHeight="1">
      <c r="B12" s="127"/>
      <c r="C12" s="128"/>
      <c r="D12" s="128"/>
      <c r="E12" s="168">
        <v>25830000</v>
      </c>
      <c r="F12" s="119">
        <f t="shared" si="1"/>
        <v>44280000</v>
      </c>
      <c r="G12" s="119">
        <f t="shared" si="0"/>
        <v>18450000</v>
      </c>
      <c r="H12" s="96" t="s">
        <v>173</v>
      </c>
      <c r="I12" s="97">
        <v>7500</v>
      </c>
      <c r="J12" s="82" t="s">
        <v>13</v>
      </c>
      <c r="K12" s="82" t="s">
        <v>14</v>
      </c>
      <c r="L12" s="83">
        <v>24</v>
      </c>
      <c r="M12" s="82" t="s">
        <v>16</v>
      </c>
      <c r="N12" s="82" t="s">
        <v>14</v>
      </c>
      <c r="O12" s="83">
        <v>246</v>
      </c>
      <c r="P12" s="82" t="s">
        <v>31</v>
      </c>
      <c r="Q12" s="174">
        <f>I12*L12*O12</f>
        <v>44280000</v>
      </c>
    </row>
    <row r="13" spans="2:17" ht="24.95" customHeight="1">
      <c r="B13" s="147"/>
      <c r="C13" s="141"/>
      <c r="D13" s="203"/>
      <c r="E13" s="175">
        <v>1050000</v>
      </c>
      <c r="F13" s="120">
        <f>Q13</f>
        <v>4305000</v>
      </c>
      <c r="G13" s="120">
        <f t="shared" si="0"/>
        <v>3255000</v>
      </c>
      <c r="H13" s="84" t="s">
        <v>174</v>
      </c>
      <c r="I13" s="85">
        <v>17500</v>
      </c>
      <c r="J13" s="86" t="s">
        <v>13</v>
      </c>
      <c r="K13" s="86" t="s">
        <v>14</v>
      </c>
      <c r="L13" s="87">
        <v>1</v>
      </c>
      <c r="M13" s="86" t="s">
        <v>16</v>
      </c>
      <c r="N13" s="86" t="s">
        <v>14</v>
      </c>
      <c r="O13" s="87">
        <v>246</v>
      </c>
      <c r="P13" s="86" t="s">
        <v>31</v>
      </c>
      <c r="Q13" s="176">
        <f>I13*L13*O13</f>
        <v>4305000</v>
      </c>
    </row>
    <row r="14" spans="2:17" ht="24.95" customHeight="1">
      <c r="B14" s="307" t="s">
        <v>0</v>
      </c>
      <c r="C14" s="308"/>
      <c r="D14" s="306"/>
      <c r="E14" s="177">
        <f>E15</f>
        <v>257000000</v>
      </c>
      <c r="F14" s="121">
        <f t="shared" si="1"/>
        <v>299000000</v>
      </c>
      <c r="G14" s="121">
        <f>F14-E14</f>
        <v>42000000</v>
      </c>
      <c r="H14" s="88" t="s">
        <v>252</v>
      </c>
      <c r="I14" s="89"/>
      <c r="J14" s="90"/>
      <c r="K14" s="90"/>
      <c r="L14" s="91"/>
      <c r="M14" s="90"/>
      <c r="N14" s="90"/>
      <c r="O14" s="91"/>
      <c r="P14" s="92"/>
      <c r="Q14" s="93">
        <f>SUM(Q16:Q16)</f>
        <v>299000000</v>
      </c>
    </row>
    <row r="15" spans="2:17" ht="24.95" customHeight="1">
      <c r="B15" s="125"/>
      <c r="C15" s="309" t="s">
        <v>0</v>
      </c>
      <c r="D15" s="306"/>
      <c r="E15" s="170">
        <f>E16+E17+E18</f>
        <v>257000000</v>
      </c>
      <c r="F15" s="134">
        <f>SUM(F16:F16)</f>
        <v>299000000</v>
      </c>
      <c r="G15" s="134">
        <f>F15-E15</f>
        <v>42000000</v>
      </c>
      <c r="H15" s="88" t="s">
        <v>59</v>
      </c>
      <c r="I15" s="136"/>
      <c r="J15" s="137"/>
      <c r="K15" s="137"/>
      <c r="L15" s="138"/>
      <c r="M15" s="137"/>
      <c r="N15" s="137"/>
      <c r="O15" s="138"/>
      <c r="P15" s="139"/>
      <c r="Q15" s="140">
        <f>SUM(Q16:Q16)</f>
        <v>299000000</v>
      </c>
    </row>
    <row r="16" spans="2:17" ht="24.95" customHeight="1">
      <c r="B16" s="127"/>
      <c r="C16" s="129"/>
      <c r="D16" s="128" t="s">
        <v>230</v>
      </c>
      <c r="E16" s="215">
        <v>0</v>
      </c>
      <c r="F16" s="134">
        <f t="shared" si="1"/>
        <v>299000000</v>
      </c>
      <c r="G16" s="134">
        <f>F16-E16</f>
        <v>299000000</v>
      </c>
      <c r="H16" s="135" t="s">
        <v>172</v>
      </c>
      <c r="I16" s="136">
        <v>74750000</v>
      </c>
      <c r="J16" s="137" t="s">
        <v>13</v>
      </c>
      <c r="K16" s="137" t="s">
        <v>14</v>
      </c>
      <c r="L16" s="138">
        <v>4</v>
      </c>
      <c r="M16" s="178" t="s">
        <v>17</v>
      </c>
      <c r="N16" s="178"/>
      <c r="O16" s="138"/>
      <c r="P16" s="139"/>
      <c r="Q16" s="140">
        <f t="shared" ref="Q16:Q22" si="2">I16*L16</f>
        <v>299000000</v>
      </c>
    </row>
    <row r="17" spans="2:23" ht="24.95" customHeight="1">
      <c r="B17" s="127"/>
      <c r="C17" s="128"/>
      <c r="D17" s="142" t="s">
        <v>231</v>
      </c>
      <c r="E17" s="177">
        <v>206400000</v>
      </c>
      <c r="F17" s="210">
        <v>0</v>
      </c>
      <c r="G17" s="134">
        <f>F17-E17</f>
        <v>-206400000</v>
      </c>
      <c r="H17" s="88" t="s">
        <v>175</v>
      </c>
      <c r="I17" s="89"/>
      <c r="J17" s="90"/>
      <c r="K17" s="90"/>
      <c r="L17" s="91"/>
      <c r="M17" s="221"/>
      <c r="N17" s="221"/>
      <c r="O17" s="91"/>
      <c r="P17" s="92"/>
      <c r="Q17" s="217">
        <v>0</v>
      </c>
    </row>
    <row r="18" spans="2:23" ht="24.95" customHeight="1">
      <c r="B18" s="127"/>
      <c r="C18" s="141"/>
      <c r="D18" s="208" t="s">
        <v>232</v>
      </c>
      <c r="E18" s="168">
        <v>50600000</v>
      </c>
      <c r="F18" s="209">
        <v>0</v>
      </c>
      <c r="G18" s="134">
        <f>F18-E18</f>
        <v>-50600000</v>
      </c>
      <c r="H18" s="96" t="s">
        <v>176</v>
      </c>
      <c r="I18" s="97"/>
      <c r="J18" s="82"/>
      <c r="K18" s="82"/>
      <c r="L18" s="83"/>
      <c r="M18" s="99"/>
      <c r="N18" s="99"/>
      <c r="O18" s="83"/>
      <c r="P18" s="77"/>
      <c r="Q18" s="216">
        <v>0</v>
      </c>
    </row>
    <row r="19" spans="2:23" ht="24.95" customHeight="1">
      <c r="B19" s="307" t="s">
        <v>9</v>
      </c>
      <c r="C19" s="308"/>
      <c r="D19" s="306"/>
      <c r="E19" s="211">
        <v>0</v>
      </c>
      <c r="F19" s="211">
        <v>0</v>
      </c>
      <c r="G19" s="210">
        <v>0</v>
      </c>
      <c r="H19" s="88" t="s">
        <v>258</v>
      </c>
      <c r="I19" s="89"/>
      <c r="J19" s="90"/>
      <c r="K19" s="90"/>
      <c r="L19" s="91"/>
      <c r="M19" s="90"/>
      <c r="N19" s="90"/>
      <c r="O19" s="91"/>
      <c r="P19" s="92"/>
      <c r="Q19" s="217">
        <f t="shared" si="2"/>
        <v>0</v>
      </c>
      <c r="W19" s="2"/>
    </row>
    <row r="20" spans="2:23" ht="24.95" customHeight="1">
      <c r="B20" s="125"/>
      <c r="C20" s="309" t="s">
        <v>9</v>
      </c>
      <c r="D20" s="306"/>
      <c r="E20" s="211">
        <f>SUM(E21:E22)</f>
        <v>0</v>
      </c>
      <c r="F20" s="211">
        <f>SUM(F21:F22)</f>
        <v>0</v>
      </c>
      <c r="G20" s="210">
        <f>SUM(G21:G22)</f>
        <v>0</v>
      </c>
      <c r="H20" s="88" t="s">
        <v>259</v>
      </c>
      <c r="I20" s="89"/>
      <c r="J20" s="90"/>
      <c r="K20" s="90"/>
      <c r="L20" s="91"/>
      <c r="M20" s="90"/>
      <c r="N20" s="90"/>
      <c r="O20" s="91"/>
      <c r="P20" s="92"/>
      <c r="Q20" s="217">
        <f t="shared" si="2"/>
        <v>0</v>
      </c>
      <c r="W20" s="2"/>
    </row>
    <row r="21" spans="2:23" ht="24.95" customHeight="1">
      <c r="B21" s="127"/>
      <c r="C21" s="129"/>
      <c r="D21" s="142" t="s">
        <v>233</v>
      </c>
      <c r="E21" s="211">
        <v>0</v>
      </c>
      <c r="F21" s="211">
        <v>0</v>
      </c>
      <c r="G21" s="210">
        <f t="shared" ref="G21:G36" si="3">F21-E21</f>
        <v>0</v>
      </c>
      <c r="H21" s="88" t="s">
        <v>260</v>
      </c>
      <c r="I21" s="89"/>
      <c r="J21" s="90"/>
      <c r="K21" s="90"/>
      <c r="L21" s="91"/>
      <c r="M21" s="90"/>
      <c r="N21" s="90"/>
      <c r="O21" s="91"/>
      <c r="P21" s="92"/>
      <c r="Q21" s="217">
        <f t="shared" si="2"/>
        <v>0</v>
      </c>
    </row>
    <row r="22" spans="2:23" ht="24.95" customHeight="1">
      <c r="B22" s="147"/>
      <c r="C22" s="141"/>
      <c r="D22" s="141" t="s">
        <v>234</v>
      </c>
      <c r="E22" s="213">
        <v>0</v>
      </c>
      <c r="F22" s="213">
        <v>0</v>
      </c>
      <c r="G22" s="214">
        <f t="shared" si="3"/>
        <v>0</v>
      </c>
      <c r="H22" s="84" t="s">
        <v>261</v>
      </c>
      <c r="I22" s="85"/>
      <c r="J22" s="86"/>
      <c r="K22" s="86"/>
      <c r="L22" s="87"/>
      <c r="M22" s="86"/>
      <c r="N22" s="86"/>
      <c r="O22" s="87"/>
      <c r="P22" s="94"/>
      <c r="Q22" s="218">
        <f t="shared" si="2"/>
        <v>0</v>
      </c>
    </row>
    <row r="23" spans="2:23" ht="24.95" customHeight="1">
      <c r="B23" s="307" t="s">
        <v>10</v>
      </c>
      <c r="C23" s="308"/>
      <c r="D23" s="306"/>
      <c r="E23" s="211">
        <f>SUM(E25:E25)</f>
        <v>0</v>
      </c>
      <c r="F23" s="210">
        <f t="shared" ref="F23:F30" si="4">Q23</f>
        <v>0</v>
      </c>
      <c r="G23" s="210">
        <f t="shared" si="3"/>
        <v>0</v>
      </c>
      <c r="H23" s="88" t="s">
        <v>257</v>
      </c>
      <c r="I23" s="89"/>
      <c r="J23" s="90"/>
      <c r="K23" s="90"/>
      <c r="L23" s="91"/>
      <c r="M23" s="90"/>
      <c r="N23" s="90"/>
      <c r="O23" s="91"/>
      <c r="P23" s="92"/>
      <c r="Q23" s="217">
        <f>SUM(Q25:Q25)</f>
        <v>0</v>
      </c>
    </row>
    <row r="24" spans="2:23" ht="24.95" customHeight="1">
      <c r="B24" s="125"/>
      <c r="C24" s="309" t="s">
        <v>10</v>
      </c>
      <c r="D24" s="306"/>
      <c r="E24" s="211">
        <v>0</v>
      </c>
      <c r="F24" s="210">
        <f>SUM(F25:F25)</f>
        <v>0</v>
      </c>
      <c r="G24" s="210">
        <f>SUM(G25:G25)</f>
        <v>0</v>
      </c>
      <c r="H24" s="88" t="s">
        <v>10</v>
      </c>
      <c r="I24" s="89"/>
      <c r="J24" s="90"/>
      <c r="K24" s="90"/>
      <c r="L24" s="91"/>
      <c r="M24" s="90"/>
      <c r="N24" s="90"/>
      <c r="O24" s="91"/>
      <c r="P24" s="92"/>
      <c r="Q24" s="217">
        <f>SUM(Q25:Q25)</f>
        <v>0</v>
      </c>
    </row>
    <row r="25" spans="2:23" ht="24.95" customHeight="1">
      <c r="B25" s="127"/>
      <c r="C25" s="129"/>
      <c r="D25" s="128" t="s">
        <v>235</v>
      </c>
      <c r="E25" s="212">
        <v>0</v>
      </c>
      <c r="F25" s="209">
        <f t="shared" si="4"/>
        <v>0</v>
      </c>
      <c r="G25" s="209">
        <f t="shared" si="3"/>
        <v>0</v>
      </c>
      <c r="H25" s="81" t="s">
        <v>150</v>
      </c>
      <c r="I25" s="97"/>
      <c r="J25" s="82"/>
      <c r="K25" s="82"/>
      <c r="L25" s="83"/>
      <c r="M25" s="82"/>
      <c r="N25" s="82"/>
      <c r="O25" s="83"/>
      <c r="P25" s="77"/>
      <c r="Q25" s="216">
        <f>I25*L25</f>
        <v>0</v>
      </c>
      <c r="R25" s="17"/>
    </row>
    <row r="26" spans="2:23" ht="24.95" customHeight="1">
      <c r="B26" s="307" t="s">
        <v>11</v>
      </c>
      <c r="C26" s="308"/>
      <c r="D26" s="306"/>
      <c r="E26" s="170">
        <f>E27</f>
        <v>2904000</v>
      </c>
      <c r="F26" s="134">
        <f>Q26</f>
        <v>3530000</v>
      </c>
      <c r="G26" s="134">
        <f>F26-E26</f>
        <v>626000</v>
      </c>
      <c r="H26" s="135" t="s">
        <v>255</v>
      </c>
      <c r="I26" s="136" t="s">
        <v>1</v>
      </c>
      <c r="J26" s="137" t="s">
        <v>1</v>
      </c>
      <c r="K26" s="137" t="s">
        <v>1</v>
      </c>
      <c r="L26" s="138" t="s">
        <v>1</v>
      </c>
      <c r="M26" s="137" t="s">
        <v>1</v>
      </c>
      <c r="N26" s="137" t="s">
        <v>1</v>
      </c>
      <c r="O26" s="138" t="s">
        <v>1</v>
      </c>
      <c r="P26" s="139" t="s">
        <v>1</v>
      </c>
      <c r="Q26" s="140">
        <f>Q27</f>
        <v>3530000</v>
      </c>
      <c r="T26" s="2"/>
    </row>
    <row r="27" spans="2:23" ht="24.95" customHeight="1">
      <c r="B27" s="125"/>
      <c r="C27" s="321" t="s">
        <v>11</v>
      </c>
      <c r="D27" s="304"/>
      <c r="E27" s="177">
        <f>E28</f>
        <v>2904000</v>
      </c>
      <c r="F27" s="121">
        <f>Q27</f>
        <v>3530000</v>
      </c>
      <c r="G27" s="121">
        <f>F27-E27</f>
        <v>626000</v>
      </c>
      <c r="H27" s="88" t="s">
        <v>11</v>
      </c>
      <c r="I27" s="89"/>
      <c r="J27" s="90"/>
      <c r="K27" s="90"/>
      <c r="L27" s="91"/>
      <c r="M27" s="90"/>
      <c r="N27" s="90"/>
      <c r="O27" s="91"/>
      <c r="P27" s="92"/>
      <c r="Q27" s="93">
        <f>Q28</f>
        <v>3530000</v>
      </c>
      <c r="T27" s="2"/>
    </row>
    <row r="28" spans="2:23" ht="24.95" customHeight="1">
      <c r="B28" s="127"/>
      <c r="C28" s="129"/>
      <c r="D28" s="128" t="s">
        <v>236</v>
      </c>
      <c r="E28" s="168">
        <f>E29+E30</f>
        <v>2904000</v>
      </c>
      <c r="F28" s="119">
        <f t="shared" si="4"/>
        <v>3530000</v>
      </c>
      <c r="G28" s="119">
        <f>F28-E28</f>
        <v>626000</v>
      </c>
      <c r="H28" s="96" t="s">
        <v>254</v>
      </c>
      <c r="I28" s="97"/>
      <c r="J28" s="82"/>
      <c r="K28" s="82"/>
      <c r="L28" s="83"/>
      <c r="M28" s="82"/>
      <c r="N28" s="82"/>
      <c r="O28" s="83"/>
      <c r="P28" s="77"/>
      <c r="Q28" s="98">
        <f>Q29+Q30</f>
        <v>3530000</v>
      </c>
      <c r="T28" s="2"/>
    </row>
    <row r="29" spans="2:23" ht="24.95" customHeight="1">
      <c r="B29" s="127"/>
      <c r="C29" s="128"/>
      <c r="D29" s="128"/>
      <c r="E29" s="168">
        <v>24000</v>
      </c>
      <c r="F29" s="119">
        <f>Q29</f>
        <v>50000</v>
      </c>
      <c r="G29" s="119">
        <f>F29-E29</f>
        <v>26000</v>
      </c>
      <c r="H29" s="96" t="s">
        <v>58</v>
      </c>
      <c r="I29" s="97">
        <v>25000</v>
      </c>
      <c r="J29" s="82" t="s">
        <v>13</v>
      </c>
      <c r="K29" s="82" t="s">
        <v>14</v>
      </c>
      <c r="L29" s="83">
        <v>2</v>
      </c>
      <c r="M29" s="82" t="s">
        <v>18</v>
      </c>
      <c r="N29" s="82"/>
      <c r="O29" s="83"/>
      <c r="P29" s="77"/>
      <c r="Q29" s="98">
        <f>I29*L29</f>
        <v>50000</v>
      </c>
      <c r="T29" s="2"/>
    </row>
    <row r="30" spans="2:23" ht="24.95" customHeight="1">
      <c r="B30" s="127"/>
      <c r="C30" s="128"/>
      <c r="D30" s="128"/>
      <c r="E30" s="168">
        <v>2880000</v>
      </c>
      <c r="F30" s="119">
        <f t="shared" si="4"/>
        <v>3480000</v>
      </c>
      <c r="G30" s="119">
        <f>F30-E30</f>
        <v>600000</v>
      </c>
      <c r="H30" s="81" t="s">
        <v>85</v>
      </c>
      <c r="I30" s="97">
        <v>290000</v>
      </c>
      <c r="J30" s="82" t="s">
        <v>13</v>
      </c>
      <c r="K30" s="82" t="s">
        <v>14</v>
      </c>
      <c r="L30" s="83">
        <v>12</v>
      </c>
      <c r="M30" s="82" t="s">
        <v>238</v>
      </c>
      <c r="N30" s="82"/>
      <c r="O30" s="83"/>
      <c r="P30" s="82"/>
      <c r="Q30" s="98">
        <f>I30*L30</f>
        <v>3480000</v>
      </c>
      <c r="T30" s="2"/>
    </row>
    <row r="31" spans="2:23" ht="24.95" customHeight="1">
      <c r="B31" s="307" t="s">
        <v>55</v>
      </c>
      <c r="C31" s="308"/>
      <c r="D31" s="306"/>
      <c r="E31" s="121">
        <f>E32</f>
        <v>10264961</v>
      </c>
      <c r="F31" s="121">
        <f>Q31</f>
        <v>7535000</v>
      </c>
      <c r="G31" s="121">
        <f t="shared" si="3"/>
        <v>-2729961</v>
      </c>
      <c r="H31" s="88" t="s">
        <v>251</v>
      </c>
      <c r="I31" s="89"/>
      <c r="J31" s="90"/>
      <c r="K31" s="90"/>
      <c r="L31" s="91"/>
      <c r="M31" s="90"/>
      <c r="N31" s="90"/>
      <c r="O31" s="91"/>
      <c r="P31" s="92"/>
      <c r="Q31" s="93">
        <f>Q32</f>
        <v>7535000</v>
      </c>
      <c r="T31" s="2"/>
    </row>
    <row r="32" spans="2:23" ht="24.95" customHeight="1">
      <c r="B32" s="125"/>
      <c r="C32" s="309" t="s">
        <v>55</v>
      </c>
      <c r="D32" s="306"/>
      <c r="E32" s="121">
        <f>E33</f>
        <v>10264961</v>
      </c>
      <c r="F32" s="121">
        <f>Q32</f>
        <v>7535000</v>
      </c>
      <c r="G32" s="121">
        <f t="shared" si="3"/>
        <v>-2729961</v>
      </c>
      <c r="H32" s="88" t="s">
        <v>55</v>
      </c>
      <c r="I32" s="89"/>
      <c r="J32" s="90"/>
      <c r="K32" s="90"/>
      <c r="L32" s="91"/>
      <c r="M32" s="90"/>
      <c r="N32" s="90"/>
      <c r="O32" s="91"/>
      <c r="P32" s="92"/>
      <c r="Q32" s="93">
        <f>Q33</f>
        <v>7535000</v>
      </c>
      <c r="T32" s="2"/>
    </row>
    <row r="33" spans="2:20" ht="24.95" customHeight="1">
      <c r="B33" s="127"/>
      <c r="C33" s="129"/>
      <c r="D33" s="128" t="s">
        <v>237</v>
      </c>
      <c r="E33" s="168">
        <f>E34+E35+E36</f>
        <v>10264961</v>
      </c>
      <c r="F33" s="119">
        <f>F34+F35+F36</f>
        <v>7535000</v>
      </c>
      <c r="G33" s="119">
        <f t="shared" si="3"/>
        <v>-2729961</v>
      </c>
      <c r="H33" s="96" t="s">
        <v>256</v>
      </c>
      <c r="I33" s="97"/>
      <c r="J33" s="82"/>
      <c r="K33" s="82"/>
      <c r="L33" s="83"/>
      <c r="M33" s="82"/>
      <c r="N33" s="82"/>
      <c r="O33" s="83"/>
      <c r="P33" s="77"/>
      <c r="Q33" s="98">
        <f>Q34+Q35+Q36</f>
        <v>7535000</v>
      </c>
      <c r="T33" s="2"/>
    </row>
    <row r="34" spans="2:20" ht="24.95" customHeight="1">
      <c r="B34" s="127"/>
      <c r="C34" s="128"/>
      <c r="D34" s="128"/>
      <c r="E34" s="168">
        <v>10241438</v>
      </c>
      <c r="F34" s="119">
        <f t="shared" ref="F34" si="5">Q34</f>
        <v>7500000</v>
      </c>
      <c r="G34" s="119">
        <f t="shared" si="3"/>
        <v>-2741438</v>
      </c>
      <c r="H34" s="96" t="s">
        <v>57</v>
      </c>
      <c r="I34" s="97">
        <v>7500000</v>
      </c>
      <c r="J34" s="82" t="s">
        <v>13</v>
      </c>
      <c r="K34" s="82" t="s">
        <v>14</v>
      </c>
      <c r="L34" s="83">
        <v>1</v>
      </c>
      <c r="M34" s="82" t="s">
        <v>18</v>
      </c>
      <c r="N34" s="82"/>
      <c r="O34" s="83"/>
      <c r="P34" s="77"/>
      <c r="Q34" s="98">
        <f>I34*L34</f>
        <v>7500000</v>
      </c>
      <c r="T34" s="2"/>
    </row>
    <row r="35" spans="2:20" ht="24.95" customHeight="1">
      <c r="B35" s="127"/>
      <c r="C35" s="128"/>
      <c r="D35" s="128"/>
      <c r="E35" s="119">
        <v>23481</v>
      </c>
      <c r="F35" s="119">
        <f t="shared" ref="F35" si="6">Q35</f>
        <v>30000</v>
      </c>
      <c r="G35" s="119">
        <f t="shared" ref="G35" si="7">F35-E35</f>
        <v>6519</v>
      </c>
      <c r="H35" s="96" t="s">
        <v>177</v>
      </c>
      <c r="I35" s="97">
        <v>30000</v>
      </c>
      <c r="J35" s="82" t="s">
        <v>13</v>
      </c>
      <c r="K35" s="82" t="s">
        <v>14</v>
      </c>
      <c r="L35" s="83">
        <v>1</v>
      </c>
      <c r="M35" s="82" t="s">
        <v>18</v>
      </c>
      <c r="N35" s="82"/>
      <c r="O35" s="83"/>
      <c r="P35" s="77"/>
      <c r="Q35" s="98">
        <f>I35*L35</f>
        <v>30000</v>
      </c>
      <c r="T35" s="2"/>
    </row>
    <row r="36" spans="2:20" ht="24.95" customHeight="1" thickBot="1">
      <c r="B36" s="130"/>
      <c r="C36" s="126"/>
      <c r="D36" s="126"/>
      <c r="E36" s="122">
        <v>42</v>
      </c>
      <c r="F36" s="122">
        <f t="shared" ref="F36" si="8">Q36</f>
        <v>5000</v>
      </c>
      <c r="G36" s="122">
        <f t="shared" si="3"/>
        <v>4958</v>
      </c>
      <c r="H36" s="179" t="s">
        <v>178</v>
      </c>
      <c r="I36" s="100">
        <v>5000</v>
      </c>
      <c r="J36" s="101" t="s">
        <v>13</v>
      </c>
      <c r="K36" s="101" t="s">
        <v>14</v>
      </c>
      <c r="L36" s="102">
        <v>1</v>
      </c>
      <c r="M36" s="101" t="s">
        <v>18</v>
      </c>
      <c r="N36" s="101"/>
      <c r="O36" s="102"/>
      <c r="P36" s="10"/>
      <c r="Q36" s="103">
        <f>I36*L36</f>
        <v>5000</v>
      </c>
      <c r="T36" s="2"/>
    </row>
    <row r="37" spans="2:20">
      <c r="T37" s="2"/>
    </row>
    <row r="38" spans="2:20">
      <c r="T38" s="2"/>
    </row>
  </sheetData>
  <mergeCells count="19">
    <mergeCell ref="B31:D31"/>
    <mergeCell ref="C32:D32"/>
    <mergeCell ref="B19:D19"/>
    <mergeCell ref="C20:D20"/>
    <mergeCell ref="B23:D23"/>
    <mergeCell ref="C27:D27"/>
    <mergeCell ref="B26:D26"/>
    <mergeCell ref="C24:D24"/>
    <mergeCell ref="B7:D7"/>
    <mergeCell ref="C8:D8"/>
    <mergeCell ref="B14:D14"/>
    <mergeCell ref="C15:D15"/>
    <mergeCell ref="H4:Q5"/>
    <mergeCell ref="B6:D6"/>
    <mergeCell ref="B4:B5"/>
    <mergeCell ref="C4:C5"/>
    <mergeCell ref="D4:D5"/>
    <mergeCell ref="F4:F5"/>
    <mergeCell ref="E4:E5"/>
  </mergeCells>
  <phoneticPr fontId="2" type="noConversion"/>
  <printOptions horizontalCentered="1"/>
  <pageMargins left="0.39370078740157483" right="0.39370078740157483" top="0.78740157480314965" bottom="0.19685039370078741" header="0.39370078740157483" footer="0"/>
  <pageSetup paperSize="9" scale="55" firstPageNumber="4" fitToHeight="0" orientation="portrait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142"/>
  <sheetViews>
    <sheetView view="pageBreakPreview" topLeftCell="A49" zoomScale="85" zoomScaleNormal="85" zoomScaleSheetLayoutView="85" workbookViewId="0">
      <selection activeCell="A7" sqref="A7:C7"/>
    </sheetView>
  </sheetViews>
  <sheetFormatPr defaultRowHeight="18" customHeight="1"/>
  <cols>
    <col min="1" max="1" width="1.77734375" style="3" customWidth="1"/>
    <col min="2" max="2" width="3.5546875" style="3" customWidth="1"/>
    <col min="3" max="3" width="3.88671875" style="3" customWidth="1"/>
    <col min="4" max="4" width="12.109375" style="3" customWidth="1"/>
    <col min="5" max="7" width="15.77734375" style="3" customWidth="1"/>
    <col min="8" max="8" width="20.77734375" style="3" customWidth="1"/>
    <col min="9" max="9" width="11.77734375" style="4" customWidth="1"/>
    <col min="10" max="11" width="3.77734375" style="4" customWidth="1"/>
    <col min="12" max="12" width="6.77734375" style="4" customWidth="1"/>
    <col min="13" max="14" width="3.77734375" style="4" customWidth="1"/>
    <col min="15" max="15" width="5.77734375" style="4" customWidth="1"/>
    <col min="16" max="16" width="3.77734375" style="4" customWidth="1"/>
    <col min="17" max="17" width="13.77734375" style="4" customWidth="1"/>
    <col min="18" max="18" width="13.77734375" style="2" bestFit="1" customWidth="1"/>
    <col min="19" max="19" width="17.88671875" style="3" bestFit="1" customWidth="1"/>
    <col min="20" max="16384" width="8.88671875" style="3"/>
  </cols>
  <sheetData>
    <row r="2" spans="2:19" ht="18" customHeight="1">
      <c r="E2" s="2">
        <f>F2-F7</f>
        <v>0</v>
      </c>
      <c r="F2" s="206">
        <f>세입!F6</f>
        <v>373410000</v>
      </c>
      <c r="G2" s="5">
        <f>F7-F2</f>
        <v>0</v>
      </c>
    </row>
    <row r="3" spans="2:19" ht="18" customHeight="1">
      <c r="I3" s="70"/>
      <c r="Q3" s="104"/>
    </row>
    <row r="4" spans="2:19" s="13" customFormat="1" ht="35.1" customHeight="1" thickBot="1">
      <c r="B4" s="1" t="s">
        <v>134</v>
      </c>
      <c r="C4" s="1"/>
      <c r="D4" s="11"/>
      <c r="E4" s="11"/>
      <c r="F4" s="11"/>
      <c r="G4" s="11"/>
      <c r="H4" s="14"/>
      <c r="I4" s="14"/>
      <c r="J4" s="14"/>
      <c r="K4" s="14"/>
      <c r="L4" s="14"/>
      <c r="M4" s="14"/>
      <c r="N4" s="14"/>
      <c r="O4" s="14"/>
      <c r="P4" s="14"/>
      <c r="Q4" s="15" t="s">
        <v>84</v>
      </c>
      <c r="R4" s="16"/>
    </row>
    <row r="5" spans="2:19" ht="24.95" customHeight="1">
      <c r="B5" s="317" t="s">
        <v>2</v>
      </c>
      <c r="C5" s="311" t="s">
        <v>3</v>
      </c>
      <c r="D5" s="311" t="s">
        <v>4</v>
      </c>
      <c r="E5" s="325" t="s">
        <v>217</v>
      </c>
      <c r="F5" s="325" t="s">
        <v>218</v>
      </c>
      <c r="G5" s="107" t="s">
        <v>5</v>
      </c>
      <c r="H5" s="310" t="s">
        <v>219</v>
      </c>
      <c r="I5" s="311"/>
      <c r="J5" s="311"/>
      <c r="K5" s="311"/>
      <c r="L5" s="311"/>
      <c r="M5" s="311"/>
      <c r="N5" s="311"/>
      <c r="O5" s="311"/>
      <c r="P5" s="311"/>
      <c r="Q5" s="312"/>
    </row>
    <row r="6" spans="2:19" ht="24.95" customHeight="1" thickBot="1">
      <c r="B6" s="318"/>
      <c r="C6" s="313"/>
      <c r="D6" s="313"/>
      <c r="E6" s="326"/>
      <c r="F6" s="326"/>
      <c r="G6" s="106" t="s">
        <v>6</v>
      </c>
      <c r="H6" s="313"/>
      <c r="I6" s="313"/>
      <c r="J6" s="313"/>
      <c r="K6" s="313"/>
      <c r="L6" s="313"/>
      <c r="M6" s="313"/>
      <c r="N6" s="313"/>
      <c r="O6" s="313"/>
      <c r="P6" s="313"/>
      <c r="Q6" s="314"/>
      <c r="S6" s="17"/>
    </row>
    <row r="7" spans="2:19" ht="24.95" customHeight="1" thickBot="1">
      <c r="B7" s="323" t="s">
        <v>8</v>
      </c>
      <c r="C7" s="324"/>
      <c r="D7" s="324"/>
      <c r="E7" s="117">
        <f>E8+E80+E83+E137</f>
        <v>305658961</v>
      </c>
      <c r="F7" s="117">
        <f>F8+F80+F83+F137</f>
        <v>373410000</v>
      </c>
      <c r="G7" s="117">
        <f>F7-E7</f>
        <v>67751039</v>
      </c>
      <c r="H7" s="75"/>
      <c r="I7" s="73"/>
      <c r="J7" s="73"/>
      <c r="K7" s="73"/>
      <c r="L7" s="73"/>
      <c r="M7" s="73"/>
      <c r="N7" s="73"/>
      <c r="O7" s="73"/>
      <c r="P7" s="73"/>
      <c r="Q7" s="199">
        <f>SUM(Q8+Q80+Q83+Q137)</f>
        <v>373410000</v>
      </c>
      <c r="S7" s="74"/>
    </row>
    <row r="8" spans="2:19" ht="26.1" customHeight="1">
      <c r="B8" s="328" t="s">
        <v>145</v>
      </c>
      <c r="C8" s="329"/>
      <c r="D8" s="330"/>
      <c r="E8" s="118">
        <f>SUM(E9,E53,E56)</f>
        <v>273177640</v>
      </c>
      <c r="F8" s="118">
        <f>F9+F53+F56</f>
        <v>329648270</v>
      </c>
      <c r="G8" s="118">
        <f>F8-E8</f>
        <v>56470630</v>
      </c>
      <c r="H8" s="78" t="s">
        <v>250</v>
      </c>
      <c r="I8" s="79"/>
      <c r="J8" s="79"/>
      <c r="K8" s="79"/>
      <c r="L8" s="79"/>
      <c r="M8" s="79"/>
      <c r="N8" s="79"/>
      <c r="O8" s="79"/>
      <c r="P8" s="79"/>
      <c r="Q8" s="80">
        <f>SUM(Q9,Q53,Q56)</f>
        <v>329648270</v>
      </c>
    </row>
    <row r="9" spans="2:19" ht="26.1" customHeight="1">
      <c r="B9" s="156"/>
      <c r="C9" s="154" t="s">
        <v>12</v>
      </c>
      <c r="D9" s="157"/>
      <c r="E9" s="121">
        <f>SUM(E10,E27,E42,E44,E50)</f>
        <v>229644960</v>
      </c>
      <c r="F9" s="121">
        <f>SUM(F10,F27,F42,F44,F50)</f>
        <v>275564270</v>
      </c>
      <c r="G9" s="121">
        <f>F9-E9</f>
        <v>45919310</v>
      </c>
      <c r="H9" s="88" t="s">
        <v>249</v>
      </c>
      <c r="I9" s="158"/>
      <c r="J9" s="158"/>
      <c r="K9" s="158"/>
      <c r="L9" s="158"/>
      <c r="M9" s="158"/>
      <c r="N9" s="158"/>
      <c r="O9" s="158"/>
      <c r="P9" s="158"/>
      <c r="Q9" s="93">
        <f>SUM(Q10,Q27,Q42,Q44,Q50)</f>
        <v>275564270</v>
      </c>
    </row>
    <row r="10" spans="2:19" ht="26.1" customHeight="1">
      <c r="B10" s="127"/>
      <c r="C10" s="129"/>
      <c r="D10" s="131" t="s">
        <v>146</v>
      </c>
      <c r="E10" s="119">
        <v>176081000</v>
      </c>
      <c r="F10" s="119">
        <f>Q10</f>
        <v>210341000</v>
      </c>
      <c r="G10" s="119">
        <f>F10-E10</f>
        <v>34260000</v>
      </c>
      <c r="H10" s="81" t="s">
        <v>248</v>
      </c>
      <c r="I10" s="97"/>
      <c r="J10" s="82"/>
      <c r="K10" s="82"/>
      <c r="L10" s="83"/>
      <c r="M10" s="82"/>
      <c r="N10" s="82"/>
      <c r="O10" s="83"/>
      <c r="P10" s="77"/>
      <c r="Q10" s="98">
        <f>SUM(Q11:Q26)</f>
        <v>210341000</v>
      </c>
    </row>
    <row r="11" spans="2:19" ht="26.1" customHeight="1">
      <c r="B11" s="127"/>
      <c r="C11" s="128"/>
      <c r="D11" s="128"/>
      <c r="E11" s="119"/>
      <c r="F11" s="119"/>
      <c r="G11" s="119"/>
      <c r="H11" s="159" t="s">
        <v>181</v>
      </c>
      <c r="I11" s="97">
        <v>3346000</v>
      </c>
      <c r="J11" s="82" t="s">
        <v>13</v>
      </c>
      <c r="K11" s="82" t="s">
        <v>14</v>
      </c>
      <c r="L11" s="83">
        <v>4</v>
      </c>
      <c r="M11" s="82" t="s">
        <v>15</v>
      </c>
      <c r="N11" s="82" t="s">
        <v>14</v>
      </c>
      <c r="O11" s="83">
        <v>1</v>
      </c>
      <c r="P11" s="77" t="s">
        <v>16</v>
      </c>
      <c r="Q11" s="98">
        <f>I11*L11*O11</f>
        <v>13384000</v>
      </c>
    </row>
    <row r="12" spans="2:19" ht="26.1" customHeight="1">
      <c r="B12" s="127"/>
      <c r="C12" s="128"/>
      <c r="D12" s="128"/>
      <c r="E12" s="119"/>
      <c r="F12" s="119"/>
      <c r="G12" s="119"/>
      <c r="H12" s="159" t="s">
        <v>185</v>
      </c>
      <c r="I12" s="97">
        <v>3411000</v>
      </c>
      <c r="J12" s="82" t="s">
        <v>13</v>
      </c>
      <c r="K12" s="82" t="s">
        <v>14</v>
      </c>
      <c r="L12" s="83">
        <v>8</v>
      </c>
      <c r="M12" s="82" t="s">
        <v>15</v>
      </c>
      <c r="N12" s="82" t="s">
        <v>14</v>
      </c>
      <c r="O12" s="83">
        <v>1</v>
      </c>
      <c r="P12" s="77" t="s">
        <v>16</v>
      </c>
      <c r="Q12" s="98">
        <f>I12*L12*O12</f>
        <v>27288000</v>
      </c>
    </row>
    <row r="13" spans="2:19" ht="26.1" customHeight="1">
      <c r="B13" s="127"/>
      <c r="C13" s="128"/>
      <c r="D13" s="128"/>
      <c r="E13" s="119"/>
      <c r="F13" s="119"/>
      <c r="G13" s="119"/>
      <c r="H13" s="159" t="s">
        <v>190</v>
      </c>
      <c r="I13" s="97">
        <v>1689000</v>
      </c>
      <c r="J13" s="82" t="s">
        <v>13</v>
      </c>
      <c r="K13" s="82" t="s">
        <v>14</v>
      </c>
      <c r="L13" s="83">
        <v>2</v>
      </c>
      <c r="M13" s="82" t="s">
        <v>15</v>
      </c>
      <c r="N13" s="82" t="s">
        <v>14</v>
      </c>
      <c r="O13" s="83">
        <v>1</v>
      </c>
      <c r="P13" s="77" t="s">
        <v>16</v>
      </c>
      <c r="Q13" s="98">
        <f t="shared" ref="Q13:Q26" si="0">I13*L13*O13</f>
        <v>3378000</v>
      </c>
      <c r="S13" s="9"/>
    </row>
    <row r="14" spans="2:19" ht="26.1" customHeight="1">
      <c r="B14" s="127"/>
      <c r="C14" s="128"/>
      <c r="D14" s="128"/>
      <c r="E14" s="119"/>
      <c r="F14" s="119"/>
      <c r="G14" s="119"/>
      <c r="H14" s="159" t="s">
        <v>191</v>
      </c>
      <c r="I14" s="97">
        <v>1754000</v>
      </c>
      <c r="J14" s="82" t="s">
        <v>13</v>
      </c>
      <c r="K14" s="82" t="s">
        <v>14</v>
      </c>
      <c r="L14" s="83">
        <v>10</v>
      </c>
      <c r="M14" s="82" t="s">
        <v>15</v>
      </c>
      <c r="N14" s="82" t="s">
        <v>14</v>
      </c>
      <c r="O14" s="83">
        <v>1</v>
      </c>
      <c r="P14" s="77" t="s">
        <v>16</v>
      </c>
      <c r="Q14" s="98">
        <f t="shared" si="0"/>
        <v>17540000</v>
      </c>
      <c r="S14" s="9"/>
    </row>
    <row r="15" spans="2:19" ht="26.1" customHeight="1">
      <c r="B15" s="127"/>
      <c r="C15" s="128"/>
      <c r="D15" s="128"/>
      <c r="E15" s="119"/>
      <c r="F15" s="119"/>
      <c r="G15" s="119"/>
      <c r="H15" s="159" t="s">
        <v>192</v>
      </c>
      <c r="I15" s="97">
        <v>2050000</v>
      </c>
      <c r="J15" s="82" t="s">
        <v>13</v>
      </c>
      <c r="K15" s="82" t="s">
        <v>14</v>
      </c>
      <c r="L15" s="83">
        <v>5</v>
      </c>
      <c r="M15" s="82" t="s">
        <v>15</v>
      </c>
      <c r="N15" s="82" t="s">
        <v>14</v>
      </c>
      <c r="O15" s="83">
        <v>1</v>
      </c>
      <c r="P15" s="77" t="s">
        <v>16</v>
      </c>
      <c r="Q15" s="98">
        <f t="shared" si="0"/>
        <v>10250000</v>
      </c>
    </row>
    <row r="16" spans="2:19" ht="26.1" customHeight="1">
      <c r="B16" s="127"/>
      <c r="C16" s="128"/>
      <c r="D16" s="128"/>
      <c r="E16" s="119"/>
      <c r="F16" s="119"/>
      <c r="G16" s="119"/>
      <c r="H16" s="159" t="s">
        <v>193</v>
      </c>
      <c r="I16" s="97">
        <v>2137000</v>
      </c>
      <c r="J16" s="82" t="s">
        <v>13</v>
      </c>
      <c r="K16" s="82" t="s">
        <v>14</v>
      </c>
      <c r="L16" s="83">
        <v>7</v>
      </c>
      <c r="M16" s="82" t="s">
        <v>15</v>
      </c>
      <c r="N16" s="82" t="s">
        <v>14</v>
      </c>
      <c r="O16" s="83">
        <v>1</v>
      </c>
      <c r="P16" s="77" t="s">
        <v>16</v>
      </c>
      <c r="Q16" s="98">
        <f t="shared" si="0"/>
        <v>14959000</v>
      </c>
    </row>
    <row r="17" spans="2:17" ht="26.1" customHeight="1">
      <c r="B17" s="127"/>
      <c r="C17" s="128"/>
      <c r="D17" s="128"/>
      <c r="E17" s="119"/>
      <c r="F17" s="119"/>
      <c r="G17" s="119"/>
      <c r="H17" s="159" t="s">
        <v>194</v>
      </c>
      <c r="I17" s="97">
        <v>1967000</v>
      </c>
      <c r="J17" s="82" t="s">
        <v>13</v>
      </c>
      <c r="K17" s="82" t="s">
        <v>14</v>
      </c>
      <c r="L17" s="83">
        <v>4</v>
      </c>
      <c r="M17" s="82" t="s">
        <v>15</v>
      </c>
      <c r="N17" s="82" t="s">
        <v>14</v>
      </c>
      <c r="O17" s="83">
        <v>1</v>
      </c>
      <c r="P17" s="77" t="s">
        <v>16</v>
      </c>
      <c r="Q17" s="98">
        <f t="shared" si="0"/>
        <v>7868000</v>
      </c>
    </row>
    <row r="18" spans="2:17" ht="26.1" customHeight="1">
      <c r="B18" s="127"/>
      <c r="C18" s="128"/>
      <c r="D18" s="128"/>
      <c r="E18" s="119"/>
      <c r="F18" s="119"/>
      <c r="G18" s="119"/>
      <c r="H18" s="159" t="s">
        <v>195</v>
      </c>
      <c r="I18" s="97">
        <v>2050000</v>
      </c>
      <c r="J18" s="82" t="s">
        <v>13</v>
      </c>
      <c r="K18" s="82" t="s">
        <v>14</v>
      </c>
      <c r="L18" s="83">
        <v>8</v>
      </c>
      <c r="M18" s="82" t="s">
        <v>15</v>
      </c>
      <c r="N18" s="82" t="s">
        <v>14</v>
      </c>
      <c r="O18" s="83">
        <v>1</v>
      </c>
      <c r="P18" s="77" t="s">
        <v>16</v>
      </c>
      <c r="Q18" s="98">
        <f t="shared" si="0"/>
        <v>16400000</v>
      </c>
    </row>
    <row r="19" spans="2:17" ht="26.1" customHeight="1">
      <c r="B19" s="127"/>
      <c r="C19" s="128"/>
      <c r="D19" s="128"/>
      <c r="E19" s="119"/>
      <c r="F19" s="119"/>
      <c r="G19" s="119"/>
      <c r="H19" s="81" t="s">
        <v>196</v>
      </c>
      <c r="I19" s="97">
        <v>1633000</v>
      </c>
      <c r="J19" s="82" t="s">
        <v>13</v>
      </c>
      <c r="K19" s="82" t="s">
        <v>14</v>
      </c>
      <c r="L19" s="83">
        <v>10</v>
      </c>
      <c r="M19" s="82" t="s">
        <v>15</v>
      </c>
      <c r="N19" s="82" t="s">
        <v>14</v>
      </c>
      <c r="O19" s="83">
        <v>1</v>
      </c>
      <c r="P19" s="77" t="s">
        <v>16</v>
      </c>
      <c r="Q19" s="98">
        <f t="shared" si="0"/>
        <v>16330000</v>
      </c>
    </row>
    <row r="20" spans="2:17" ht="26.1" customHeight="1">
      <c r="B20" s="127"/>
      <c r="C20" s="128"/>
      <c r="D20" s="128"/>
      <c r="E20" s="119"/>
      <c r="F20" s="119"/>
      <c r="G20" s="119"/>
      <c r="H20" s="81" t="s">
        <v>197</v>
      </c>
      <c r="I20" s="97">
        <v>1689000</v>
      </c>
      <c r="J20" s="82" t="s">
        <v>13</v>
      </c>
      <c r="K20" s="82" t="s">
        <v>14</v>
      </c>
      <c r="L20" s="83">
        <v>2</v>
      </c>
      <c r="M20" s="82" t="s">
        <v>15</v>
      </c>
      <c r="N20" s="82" t="s">
        <v>14</v>
      </c>
      <c r="O20" s="83">
        <v>1</v>
      </c>
      <c r="P20" s="77" t="s">
        <v>16</v>
      </c>
      <c r="Q20" s="98">
        <f t="shared" si="0"/>
        <v>3378000</v>
      </c>
    </row>
    <row r="21" spans="2:17" ht="26.1" customHeight="1">
      <c r="B21" s="127"/>
      <c r="C21" s="128"/>
      <c r="D21" s="128"/>
      <c r="E21" s="119"/>
      <c r="F21" s="119"/>
      <c r="G21" s="119"/>
      <c r="H21" s="81" t="s">
        <v>198</v>
      </c>
      <c r="I21" s="97">
        <v>1819000</v>
      </c>
      <c r="J21" s="82" t="s">
        <v>13</v>
      </c>
      <c r="K21" s="82" t="s">
        <v>14</v>
      </c>
      <c r="L21" s="83">
        <v>12</v>
      </c>
      <c r="M21" s="82" t="s">
        <v>15</v>
      </c>
      <c r="N21" s="82" t="s">
        <v>14</v>
      </c>
      <c r="O21" s="83">
        <v>1</v>
      </c>
      <c r="P21" s="77" t="s">
        <v>16</v>
      </c>
      <c r="Q21" s="98">
        <f t="shared" si="0"/>
        <v>21828000</v>
      </c>
    </row>
    <row r="22" spans="2:17" ht="26.1" customHeight="1">
      <c r="B22" s="127"/>
      <c r="C22" s="128"/>
      <c r="D22" s="128"/>
      <c r="E22" s="119"/>
      <c r="F22" s="119"/>
      <c r="G22" s="119"/>
      <c r="H22" s="81" t="s">
        <v>182</v>
      </c>
      <c r="I22" s="97">
        <v>1601000</v>
      </c>
      <c r="J22" s="82" t="s">
        <v>13</v>
      </c>
      <c r="K22" s="82" t="s">
        <v>14</v>
      </c>
      <c r="L22" s="83">
        <v>12</v>
      </c>
      <c r="M22" s="82" t="s">
        <v>15</v>
      </c>
      <c r="N22" s="82" t="s">
        <v>14</v>
      </c>
      <c r="O22" s="83">
        <v>1</v>
      </c>
      <c r="P22" s="77" t="s">
        <v>16</v>
      </c>
      <c r="Q22" s="98">
        <f t="shared" ref="Q22" si="1">I22*L22*O22</f>
        <v>19212000</v>
      </c>
    </row>
    <row r="23" spans="2:17" ht="26.1" customHeight="1">
      <c r="B23" s="127"/>
      <c r="C23" s="128"/>
      <c r="D23" s="128"/>
      <c r="E23" s="119"/>
      <c r="F23" s="119"/>
      <c r="G23" s="119"/>
      <c r="H23" s="322" t="s">
        <v>60</v>
      </c>
      <c r="I23" s="97">
        <v>1707000</v>
      </c>
      <c r="J23" s="82" t="s">
        <v>13</v>
      </c>
      <c r="K23" s="82" t="s">
        <v>14</v>
      </c>
      <c r="L23" s="83">
        <v>2</v>
      </c>
      <c r="M23" s="82" t="s">
        <v>15</v>
      </c>
      <c r="N23" s="82" t="s">
        <v>14</v>
      </c>
      <c r="O23" s="83">
        <v>1</v>
      </c>
      <c r="P23" s="77" t="s">
        <v>16</v>
      </c>
      <c r="Q23" s="98">
        <f t="shared" si="0"/>
        <v>3414000</v>
      </c>
    </row>
    <row r="24" spans="2:17" ht="26.1" customHeight="1">
      <c r="B24" s="127"/>
      <c r="C24" s="128"/>
      <c r="D24" s="128"/>
      <c r="E24" s="119"/>
      <c r="F24" s="119"/>
      <c r="G24" s="119"/>
      <c r="H24" s="322"/>
      <c r="I24" s="97">
        <v>1787000</v>
      </c>
      <c r="J24" s="82" t="s">
        <v>13</v>
      </c>
      <c r="K24" s="82" t="s">
        <v>14</v>
      </c>
      <c r="L24" s="83">
        <v>10</v>
      </c>
      <c r="M24" s="82" t="s">
        <v>15</v>
      </c>
      <c r="N24" s="82" t="s">
        <v>14</v>
      </c>
      <c r="O24" s="83">
        <v>1</v>
      </c>
      <c r="P24" s="77" t="s">
        <v>16</v>
      </c>
      <c r="Q24" s="98">
        <f t="shared" si="0"/>
        <v>17870000</v>
      </c>
    </row>
    <row r="25" spans="2:17" ht="26.1" customHeight="1">
      <c r="B25" s="127"/>
      <c r="C25" s="128"/>
      <c r="D25" s="128"/>
      <c r="E25" s="119"/>
      <c r="F25" s="119"/>
      <c r="G25" s="119"/>
      <c r="H25" s="322" t="s">
        <v>61</v>
      </c>
      <c r="I25" s="97">
        <v>1428000</v>
      </c>
      <c r="J25" s="82" t="s">
        <v>13</v>
      </c>
      <c r="K25" s="82" t="s">
        <v>14</v>
      </c>
      <c r="L25" s="83">
        <v>10</v>
      </c>
      <c r="M25" s="82" t="s">
        <v>15</v>
      </c>
      <c r="N25" s="82" t="s">
        <v>14</v>
      </c>
      <c r="O25" s="83">
        <v>1</v>
      </c>
      <c r="P25" s="77" t="s">
        <v>16</v>
      </c>
      <c r="Q25" s="98">
        <f t="shared" si="0"/>
        <v>14280000</v>
      </c>
    </row>
    <row r="26" spans="2:17" ht="26.1" customHeight="1">
      <c r="B26" s="127"/>
      <c r="C26" s="128"/>
      <c r="D26" s="128"/>
      <c r="E26" s="119"/>
      <c r="F26" s="119"/>
      <c r="G26" s="119"/>
      <c r="H26" s="321"/>
      <c r="I26" s="97">
        <v>1481000</v>
      </c>
      <c r="J26" s="82" t="s">
        <v>13</v>
      </c>
      <c r="K26" s="82" t="s">
        <v>14</v>
      </c>
      <c r="L26" s="83">
        <v>2</v>
      </c>
      <c r="M26" s="82" t="s">
        <v>15</v>
      </c>
      <c r="N26" s="82" t="s">
        <v>14</v>
      </c>
      <c r="O26" s="83">
        <v>1</v>
      </c>
      <c r="P26" s="77" t="s">
        <v>16</v>
      </c>
      <c r="Q26" s="98">
        <f t="shared" si="0"/>
        <v>2962000</v>
      </c>
    </row>
    <row r="27" spans="2:17" ht="26.1" customHeight="1">
      <c r="B27" s="127"/>
      <c r="C27" s="128"/>
      <c r="D27" s="129" t="s">
        <v>19</v>
      </c>
      <c r="E27" s="134">
        <v>19367200</v>
      </c>
      <c r="F27" s="134">
        <f>Q27</f>
        <v>23649400</v>
      </c>
      <c r="G27" s="134">
        <f>F27-E27</f>
        <v>4282200</v>
      </c>
      <c r="H27" s="135" t="s">
        <v>19</v>
      </c>
      <c r="I27" s="136" t="s">
        <v>1</v>
      </c>
      <c r="J27" s="137" t="s">
        <v>1</v>
      </c>
      <c r="K27" s="137" t="s">
        <v>1</v>
      </c>
      <c r="L27" s="138" t="s">
        <v>1</v>
      </c>
      <c r="M27" s="137" t="s">
        <v>1</v>
      </c>
      <c r="N27" s="137" t="s">
        <v>1</v>
      </c>
      <c r="O27" s="138" t="s">
        <v>1</v>
      </c>
      <c r="P27" s="139" t="s">
        <v>1</v>
      </c>
      <c r="Q27" s="140">
        <f>SUM(Q28,Q32)</f>
        <v>23649400</v>
      </c>
    </row>
    <row r="28" spans="2:17" ht="26.1" customHeight="1">
      <c r="B28" s="127"/>
      <c r="C28" s="128"/>
      <c r="D28" s="128"/>
      <c r="E28" s="119"/>
      <c r="F28" s="119"/>
      <c r="G28" s="119"/>
      <c r="H28" s="96" t="s">
        <v>62</v>
      </c>
      <c r="I28" s="97"/>
      <c r="J28" s="82"/>
      <c r="K28" s="82"/>
      <c r="L28" s="83"/>
      <c r="M28" s="82"/>
      <c r="N28" s="82"/>
      <c r="O28" s="83"/>
      <c r="P28" s="77"/>
      <c r="Q28" s="98">
        <f>Q29+Q30+Q31</f>
        <v>19329400</v>
      </c>
    </row>
    <row r="29" spans="2:17" ht="26.1" customHeight="1">
      <c r="B29" s="127"/>
      <c r="C29" s="128"/>
      <c r="D29" s="128"/>
      <c r="E29" s="119"/>
      <c r="F29" s="119"/>
      <c r="G29" s="119"/>
      <c r="H29" s="96" t="s">
        <v>189</v>
      </c>
      <c r="I29" s="97">
        <f>((I11+I12+I13+I14+I15+I16+I17+I18+I19+I20+I23+I24+I25+I26)*60%)/2</f>
        <v>8438700</v>
      </c>
      <c r="J29" s="82" t="s">
        <v>13</v>
      </c>
      <c r="K29" s="82" t="s">
        <v>14</v>
      </c>
      <c r="L29" s="83">
        <v>2</v>
      </c>
      <c r="M29" s="82" t="s">
        <v>18</v>
      </c>
      <c r="N29" s="82"/>
      <c r="O29" s="83"/>
      <c r="P29" s="77"/>
      <c r="Q29" s="98">
        <f>I29*L29</f>
        <v>16877400</v>
      </c>
    </row>
    <row r="30" spans="2:17" ht="26.1" customHeight="1">
      <c r="B30" s="127"/>
      <c r="C30" s="128"/>
      <c r="D30" s="128"/>
      <c r="E30" s="119"/>
      <c r="F30" s="119"/>
      <c r="G30" s="119"/>
      <c r="H30" s="96" t="s">
        <v>188</v>
      </c>
      <c r="I30" s="97">
        <v>200000</v>
      </c>
      <c r="J30" s="82" t="s">
        <v>13</v>
      </c>
      <c r="K30" s="82" t="s">
        <v>14</v>
      </c>
      <c r="L30" s="83">
        <v>2</v>
      </c>
      <c r="M30" s="82" t="s">
        <v>183</v>
      </c>
      <c r="N30" s="82" t="s">
        <v>14</v>
      </c>
      <c r="O30" s="83">
        <v>1</v>
      </c>
      <c r="P30" s="77" t="s">
        <v>184</v>
      </c>
      <c r="Q30" s="98">
        <f t="shared" ref="Q30" si="2">I30*L30*O30</f>
        <v>400000</v>
      </c>
    </row>
    <row r="31" spans="2:17" ht="26.1" customHeight="1">
      <c r="B31" s="127"/>
      <c r="C31" s="128"/>
      <c r="D31" s="128"/>
      <c r="E31" s="119"/>
      <c r="F31" s="119"/>
      <c r="G31" s="119"/>
      <c r="H31" s="150" t="s">
        <v>227</v>
      </c>
      <c r="I31" s="97">
        <f>(I21+I22)*60%</f>
        <v>2052000</v>
      </c>
      <c r="J31" s="82" t="s">
        <v>13</v>
      </c>
      <c r="K31" s="82" t="s">
        <v>14</v>
      </c>
      <c r="L31" s="83">
        <v>1</v>
      </c>
      <c r="M31" s="82" t="s">
        <v>186</v>
      </c>
      <c r="N31" s="82"/>
      <c r="O31" s="83"/>
      <c r="P31" s="77"/>
      <c r="Q31" s="98">
        <f>I31*L31</f>
        <v>2052000</v>
      </c>
    </row>
    <row r="32" spans="2:17" ht="26.1" customHeight="1">
      <c r="B32" s="127"/>
      <c r="C32" s="128"/>
      <c r="D32" s="128"/>
      <c r="E32" s="119"/>
      <c r="F32" s="119"/>
      <c r="G32" s="119"/>
      <c r="H32" s="81" t="s">
        <v>119</v>
      </c>
      <c r="I32" s="97"/>
      <c r="J32" s="82"/>
      <c r="K32" s="82"/>
      <c r="L32" s="83"/>
      <c r="M32" s="82"/>
      <c r="N32" s="82"/>
      <c r="O32" s="83"/>
      <c r="P32" s="77"/>
      <c r="Q32" s="98">
        <f>SUM(Q33:Q41)</f>
        <v>4320000</v>
      </c>
    </row>
    <row r="33" spans="2:19" ht="26.1" customHeight="1">
      <c r="B33" s="127"/>
      <c r="C33" s="128"/>
      <c r="D33" s="128"/>
      <c r="E33" s="119"/>
      <c r="F33" s="119"/>
      <c r="G33" s="119"/>
      <c r="H33" s="160" t="s">
        <v>151</v>
      </c>
      <c r="I33" s="97">
        <v>80000</v>
      </c>
      <c r="J33" s="82" t="s">
        <v>13</v>
      </c>
      <c r="K33" s="82" t="s">
        <v>14</v>
      </c>
      <c r="L33" s="83">
        <v>12</v>
      </c>
      <c r="M33" s="82" t="s">
        <v>15</v>
      </c>
      <c r="N33" s="82"/>
      <c r="O33" s="83"/>
      <c r="P33" s="77"/>
      <c r="Q33" s="98">
        <f t="shared" ref="Q33:Q41" si="3">I33*L33</f>
        <v>960000</v>
      </c>
    </row>
    <row r="34" spans="2:19" ht="26.1" customHeight="1">
      <c r="B34" s="127"/>
      <c r="C34" s="128"/>
      <c r="D34" s="128"/>
      <c r="E34" s="119"/>
      <c r="F34" s="119"/>
      <c r="G34" s="119"/>
      <c r="H34" s="159" t="s">
        <v>187</v>
      </c>
      <c r="I34" s="97">
        <v>20000</v>
      </c>
      <c r="J34" s="82" t="s">
        <v>13</v>
      </c>
      <c r="K34" s="82" t="s">
        <v>14</v>
      </c>
      <c r="L34" s="83">
        <v>12</v>
      </c>
      <c r="M34" s="82" t="s">
        <v>15</v>
      </c>
      <c r="N34" s="82"/>
      <c r="O34" s="83"/>
      <c r="P34" s="77"/>
      <c r="Q34" s="98">
        <f t="shared" si="3"/>
        <v>240000</v>
      </c>
      <c r="S34" s="9"/>
    </row>
    <row r="35" spans="2:19" ht="26.1" customHeight="1">
      <c r="B35" s="127"/>
      <c r="C35" s="128"/>
      <c r="D35" s="128"/>
      <c r="E35" s="119"/>
      <c r="F35" s="119"/>
      <c r="G35" s="119"/>
      <c r="H35" s="159" t="s">
        <v>152</v>
      </c>
      <c r="I35" s="97">
        <v>40000</v>
      </c>
      <c r="J35" s="82" t="s">
        <v>13</v>
      </c>
      <c r="K35" s="82" t="s">
        <v>14</v>
      </c>
      <c r="L35" s="83">
        <v>12</v>
      </c>
      <c r="M35" s="82" t="s">
        <v>15</v>
      </c>
      <c r="N35" s="82"/>
      <c r="O35" s="83"/>
      <c r="P35" s="77"/>
      <c r="Q35" s="98">
        <f t="shared" si="3"/>
        <v>480000</v>
      </c>
    </row>
    <row r="36" spans="2:19" ht="26.1" customHeight="1">
      <c r="B36" s="127"/>
      <c r="C36" s="128"/>
      <c r="D36" s="128"/>
      <c r="E36" s="119"/>
      <c r="F36" s="119"/>
      <c r="G36" s="119"/>
      <c r="H36" s="159" t="s">
        <v>153</v>
      </c>
      <c r="I36" s="97">
        <v>40000</v>
      </c>
      <c r="J36" s="82" t="s">
        <v>13</v>
      </c>
      <c r="K36" s="82" t="s">
        <v>14</v>
      </c>
      <c r="L36" s="83">
        <v>12</v>
      </c>
      <c r="M36" s="82" t="s">
        <v>15</v>
      </c>
      <c r="N36" s="82"/>
      <c r="O36" s="83"/>
      <c r="P36" s="77"/>
      <c r="Q36" s="98">
        <f t="shared" si="3"/>
        <v>480000</v>
      </c>
    </row>
    <row r="37" spans="2:19" ht="26.1" customHeight="1">
      <c r="B37" s="127"/>
      <c r="C37" s="128"/>
      <c r="D37" s="128"/>
      <c r="E37" s="119"/>
      <c r="F37" s="119"/>
      <c r="G37" s="119"/>
      <c r="H37" s="159" t="s">
        <v>154</v>
      </c>
      <c r="I37" s="97">
        <v>0</v>
      </c>
      <c r="J37" s="82" t="s">
        <v>13</v>
      </c>
      <c r="K37" s="82" t="s">
        <v>14</v>
      </c>
      <c r="L37" s="83">
        <v>12</v>
      </c>
      <c r="M37" s="82" t="s">
        <v>15</v>
      </c>
      <c r="N37" s="82"/>
      <c r="O37" s="83"/>
      <c r="P37" s="77"/>
      <c r="Q37" s="219">
        <f t="shared" si="3"/>
        <v>0</v>
      </c>
    </row>
    <row r="38" spans="2:19" ht="26.1" customHeight="1">
      <c r="B38" s="127"/>
      <c r="C38" s="128"/>
      <c r="D38" s="128"/>
      <c r="E38" s="119"/>
      <c r="F38" s="119"/>
      <c r="G38" s="119"/>
      <c r="H38" s="159" t="s">
        <v>155</v>
      </c>
      <c r="I38" s="97">
        <v>40000</v>
      </c>
      <c r="J38" s="82" t="s">
        <v>13</v>
      </c>
      <c r="K38" s="82" t="s">
        <v>14</v>
      </c>
      <c r="L38" s="83">
        <v>12</v>
      </c>
      <c r="M38" s="82" t="s">
        <v>15</v>
      </c>
      <c r="N38" s="82"/>
      <c r="O38" s="83"/>
      <c r="P38" s="77"/>
      <c r="Q38" s="98">
        <f t="shared" si="3"/>
        <v>480000</v>
      </c>
    </row>
    <row r="39" spans="2:19" ht="26.1" customHeight="1">
      <c r="B39" s="127"/>
      <c r="C39" s="128"/>
      <c r="D39" s="128"/>
      <c r="E39" s="119"/>
      <c r="F39" s="119"/>
      <c r="G39" s="119"/>
      <c r="H39" s="159" t="s">
        <v>199</v>
      </c>
      <c r="I39" s="97">
        <v>40000</v>
      </c>
      <c r="J39" s="82" t="s">
        <v>13</v>
      </c>
      <c r="K39" s="82" t="s">
        <v>14</v>
      </c>
      <c r="L39" s="83">
        <v>12</v>
      </c>
      <c r="M39" s="82" t="s">
        <v>15</v>
      </c>
      <c r="N39" s="82"/>
      <c r="O39" s="83"/>
      <c r="P39" s="77"/>
      <c r="Q39" s="98">
        <f t="shared" si="3"/>
        <v>480000</v>
      </c>
    </row>
    <row r="40" spans="2:19" ht="26.1" customHeight="1">
      <c r="B40" s="127"/>
      <c r="C40" s="128"/>
      <c r="D40" s="128"/>
      <c r="E40" s="119"/>
      <c r="F40" s="119"/>
      <c r="G40" s="119"/>
      <c r="H40" s="81" t="s">
        <v>63</v>
      </c>
      <c r="I40" s="97">
        <v>40000</v>
      </c>
      <c r="J40" s="82" t="s">
        <v>13</v>
      </c>
      <c r="K40" s="82" t="s">
        <v>14</v>
      </c>
      <c r="L40" s="83">
        <v>12</v>
      </c>
      <c r="M40" s="82" t="s">
        <v>15</v>
      </c>
      <c r="N40" s="82"/>
      <c r="O40" s="83"/>
      <c r="P40" s="77"/>
      <c r="Q40" s="98">
        <f t="shared" si="3"/>
        <v>480000</v>
      </c>
    </row>
    <row r="41" spans="2:19" ht="26.1" customHeight="1">
      <c r="B41" s="127"/>
      <c r="C41" s="128"/>
      <c r="D41" s="128"/>
      <c r="E41" s="119"/>
      <c r="F41" s="119"/>
      <c r="G41" s="119"/>
      <c r="H41" s="81" t="s">
        <v>64</v>
      </c>
      <c r="I41" s="97">
        <v>60000</v>
      </c>
      <c r="J41" s="82" t="s">
        <v>13</v>
      </c>
      <c r="K41" s="82" t="s">
        <v>14</v>
      </c>
      <c r="L41" s="83">
        <v>12</v>
      </c>
      <c r="M41" s="82" t="s">
        <v>15</v>
      </c>
      <c r="N41" s="82"/>
      <c r="O41" s="83"/>
      <c r="P41" s="77"/>
      <c r="Q41" s="98">
        <f t="shared" si="3"/>
        <v>720000</v>
      </c>
    </row>
    <row r="42" spans="2:19" ht="26.1" customHeight="1">
      <c r="B42" s="127"/>
      <c r="C42" s="128"/>
      <c r="D42" s="161" t="s">
        <v>127</v>
      </c>
      <c r="E42" s="134">
        <v>16334160</v>
      </c>
      <c r="F42" s="134">
        <f>Q42</f>
        <v>19499200</v>
      </c>
      <c r="G42" s="134">
        <f>F42-E42</f>
        <v>3165040</v>
      </c>
      <c r="H42" s="135" t="s">
        <v>44</v>
      </c>
      <c r="I42" s="136"/>
      <c r="J42" s="137"/>
      <c r="K42" s="137"/>
      <c r="L42" s="138"/>
      <c r="M42" s="137"/>
      <c r="N42" s="137"/>
      <c r="O42" s="138"/>
      <c r="P42" s="139"/>
      <c r="Q42" s="140">
        <f>Q43</f>
        <v>19499200</v>
      </c>
    </row>
    <row r="43" spans="2:19" ht="26.1" customHeight="1">
      <c r="B43" s="127"/>
      <c r="C43" s="128"/>
      <c r="D43" s="128"/>
      <c r="E43" s="119"/>
      <c r="F43" s="119"/>
      <c r="G43" s="119"/>
      <c r="H43" s="96" t="s">
        <v>65</v>
      </c>
      <c r="I43" s="97">
        <f>(Q10+Q27)/12/12</f>
        <v>1624933.3333333333</v>
      </c>
      <c r="J43" s="82" t="s">
        <v>13</v>
      </c>
      <c r="K43" s="82" t="s">
        <v>14</v>
      </c>
      <c r="L43" s="83">
        <v>12</v>
      </c>
      <c r="M43" s="82" t="s">
        <v>15</v>
      </c>
      <c r="N43" s="82"/>
      <c r="O43" s="83"/>
      <c r="P43" s="77"/>
      <c r="Q43" s="98">
        <f>+I43*L43</f>
        <v>19499200</v>
      </c>
      <c r="S43" s="18"/>
    </row>
    <row r="44" spans="2:19" ht="26.1" customHeight="1">
      <c r="B44" s="127"/>
      <c r="C44" s="128"/>
      <c r="D44" s="129" t="s">
        <v>42</v>
      </c>
      <c r="E44" s="134">
        <v>17672600</v>
      </c>
      <c r="F44" s="134">
        <f>Q44</f>
        <v>21494670</v>
      </c>
      <c r="G44" s="134">
        <f>F44-E44</f>
        <v>3822070</v>
      </c>
      <c r="H44" s="135" t="s">
        <v>49</v>
      </c>
      <c r="I44" s="136"/>
      <c r="J44" s="137"/>
      <c r="K44" s="137"/>
      <c r="L44" s="138"/>
      <c r="M44" s="137"/>
      <c r="N44" s="137"/>
      <c r="O44" s="138"/>
      <c r="P44" s="139"/>
      <c r="Q44" s="140">
        <f>SUM(Q45:Q49)</f>
        <v>21494670</v>
      </c>
    </row>
    <row r="45" spans="2:19" ht="26.1" customHeight="1">
      <c r="B45" s="127"/>
      <c r="C45" s="128"/>
      <c r="D45" s="128"/>
      <c r="E45" s="119"/>
      <c r="F45" s="119"/>
      <c r="G45" s="119"/>
      <c r="H45" s="96" t="s">
        <v>66</v>
      </c>
      <c r="I45" s="97">
        <f>Q10+Q27</f>
        <v>233990400</v>
      </c>
      <c r="J45" s="82" t="s">
        <v>13</v>
      </c>
      <c r="K45" s="82" t="s">
        <v>14</v>
      </c>
      <c r="L45" s="162">
        <v>4.5</v>
      </c>
      <c r="M45" s="82" t="s">
        <v>7</v>
      </c>
      <c r="N45" s="82"/>
      <c r="O45" s="83"/>
      <c r="P45" s="77"/>
      <c r="Q45" s="163">
        <f>ROUNDDOWN((I45*L45/100),-1)</f>
        <v>10529560</v>
      </c>
    </row>
    <row r="46" spans="2:19" ht="26.1" customHeight="1">
      <c r="B46" s="127"/>
      <c r="C46" s="128"/>
      <c r="D46" s="128"/>
      <c r="E46" s="119"/>
      <c r="F46" s="119"/>
      <c r="G46" s="119"/>
      <c r="H46" s="96" t="s">
        <v>67</v>
      </c>
      <c r="I46" s="97">
        <f>I45</f>
        <v>233990400</v>
      </c>
      <c r="J46" s="82" t="s">
        <v>13</v>
      </c>
      <c r="K46" s="82" t="s">
        <v>14</v>
      </c>
      <c r="L46" s="164">
        <v>3.12</v>
      </c>
      <c r="M46" s="82" t="s">
        <v>7</v>
      </c>
      <c r="N46" s="82"/>
      <c r="O46" s="83"/>
      <c r="P46" s="77"/>
      <c r="Q46" s="98">
        <f>ROUNDDOWN((I46*L46/100),-1)</f>
        <v>7300500</v>
      </c>
    </row>
    <row r="47" spans="2:19" ht="26.1" customHeight="1">
      <c r="B47" s="127"/>
      <c r="C47" s="128"/>
      <c r="D47" s="128"/>
      <c r="E47" s="119"/>
      <c r="F47" s="119"/>
      <c r="G47" s="119"/>
      <c r="H47" s="96" t="s">
        <v>68</v>
      </c>
      <c r="I47" s="97">
        <f>Q46</f>
        <v>7300500</v>
      </c>
      <c r="J47" s="82" t="s">
        <v>13</v>
      </c>
      <c r="K47" s="82" t="s">
        <v>14</v>
      </c>
      <c r="L47" s="164">
        <v>7.38</v>
      </c>
      <c r="M47" s="82" t="s">
        <v>7</v>
      </c>
      <c r="N47" s="82"/>
      <c r="O47" s="83"/>
      <c r="P47" s="77"/>
      <c r="Q47" s="98">
        <f>ROUNDDOWN((I47*L47/100),-1)</f>
        <v>538770</v>
      </c>
    </row>
    <row r="48" spans="2:19" ht="26.1" customHeight="1">
      <c r="B48" s="127"/>
      <c r="C48" s="128"/>
      <c r="D48" s="128"/>
      <c r="E48" s="119"/>
      <c r="F48" s="119"/>
      <c r="G48" s="119"/>
      <c r="H48" s="96" t="s">
        <v>70</v>
      </c>
      <c r="I48" s="97">
        <f>SUM(Q13:Q26)+Q28-4054200+SUM(Q34:Q41)</f>
        <v>188304200</v>
      </c>
      <c r="J48" s="82" t="s">
        <v>13</v>
      </c>
      <c r="K48" s="82" t="s">
        <v>14</v>
      </c>
      <c r="L48" s="164">
        <v>0.9</v>
      </c>
      <c r="M48" s="82" t="s">
        <v>7</v>
      </c>
      <c r="N48" s="82"/>
      <c r="O48" s="83"/>
      <c r="P48" s="77"/>
      <c r="Q48" s="98">
        <f>ROUNDDOWN((I48*L48/100),-1)</f>
        <v>1694730</v>
      </c>
    </row>
    <row r="49" spans="2:19" ht="26.1" customHeight="1">
      <c r="B49" s="127"/>
      <c r="C49" s="128"/>
      <c r="D49" s="128"/>
      <c r="E49" s="119"/>
      <c r="F49" s="119"/>
      <c r="G49" s="119"/>
      <c r="H49" s="96" t="s">
        <v>69</v>
      </c>
      <c r="I49" s="97">
        <f>I48</f>
        <v>188304200</v>
      </c>
      <c r="J49" s="82" t="s">
        <v>13</v>
      </c>
      <c r="K49" s="82" t="s">
        <v>14</v>
      </c>
      <c r="L49" s="164">
        <v>0.76</v>
      </c>
      <c r="M49" s="82" t="s">
        <v>7</v>
      </c>
      <c r="N49" s="82"/>
      <c r="O49" s="83"/>
      <c r="P49" s="77"/>
      <c r="Q49" s="98">
        <f>ROUNDDOWN((I49*L49/100),-1)</f>
        <v>1431110</v>
      </c>
    </row>
    <row r="50" spans="2:19" ht="26.1" customHeight="1">
      <c r="B50" s="127"/>
      <c r="C50" s="128"/>
      <c r="D50" s="129" t="s">
        <v>20</v>
      </c>
      <c r="E50" s="134">
        <v>190000</v>
      </c>
      <c r="F50" s="134">
        <f>Q50</f>
        <v>580000</v>
      </c>
      <c r="G50" s="134">
        <f>F50-E50</f>
        <v>390000</v>
      </c>
      <c r="H50" s="135" t="s">
        <v>20</v>
      </c>
      <c r="I50" s="181" t="s">
        <v>1</v>
      </c>
      <c r="J50" s="137" t="s">
        <v>1</v>
      </c>
      <c r="K50" s="137" t="s">
        <v>1</v>
      </c>
      <c r="L50" s="138" t="s">
        <v>1</v>
      </c>
      <c r="M50" s="137" t="s">
        <v>1</v>
      </c>
      <c r="N50" s="137" t="s">
        <v>1</v>
      </c>
      <c r="O50" s="138" t="s">
        <v>1</v>
      </c>
      <c r="P50" s="139" t="s">
        <v>1</v>
      </c>
      <c r="Q50" s="140">
        <f>SUM(Q51:Q52)</f>
        <v>580000</v>
      </c>
    </row>
    <row r="51" spans="2:19" ht="26.1" customHeight="1">
      <c r="B51" s="127"/>
      <c r="C51" s="128"/>
      <c r="D51" s="128"/>
      <c r="E51" s="119"/>
      <c r="F51" s="119"/>
      <c r="G51" s="119"/>
      <c r="H51" s="96" t="s">
        <v>71</v>
      </c>
      <c r="I51" s="97">
        <v>20000</v>
      </c>
      <c r="J51" s="82" t="s">
        <v>13</v>
      </c>
      <c r="K51" s="82" t="s">
        <v>14</v>
      </c>
      <c r="L51" s="83">
        <v>9</v>
      </c>
      <c r="M51" s="82" t="s">
        <v>215</v>
      </c>
      <c r="N51" s="82" t="s">
        <v>14</v>
      </c>
      <c r="O51" s="83">
        <v>2</v>
      </c>
      <c r="P51" s="82" t="s">
        <v>18</v>
      </c>
      <c r="Q51" s="98">
        <f>+I51*L51</f>
        <v>180000</v>
      </c>
    </row>
    <row r="52" spans="2:19" ht="26.1" customHeight="1" thickBot="1">
      <c r="B52" s="189"/>
      <c r="C52" s="126"/>
      <c r="D52" s="126"/>
      <c r="E52" s="122"/>
      <c r="F52" s="122"/>
      <c r="G52" s="122"/>
      <c r="H52" s="105" t="s">
        <v>72</v>
      </c>
      <c r="I52" s="100">
        <v>200000</v>
      </c>
      <c r="J52" s="101" t="s">
        <v>13</v>
      </c>
      <c r="K52" s="101" t="s">
        <v>14</v>
      </c>
      <c r="L52" s="102">
        <v>2</v>
      </c>
      <c r="M52" s="101" t="s">
        <v>18</v>
      </c>
      <c r="N52" s="101"/>
      <c r="O52" s="102"/>
      <c r="P52" s="10"/>
      <c r="Q52" s="103">
        <f>+I52*L52</f>
        <v>400000</v>
      </c>
    </row>
    <row r="53" spans="2:19" ht="24.95" customHeight="1">
      <c r="B53" s="182" t="s">
        <v>1</v>
      </c>
      <c r="C53" s="183" t="s">
        <v>21</v>
      </c>
      <c r="D53" s="184"/>
      <c r="E53" s="118">
        <f>SUM(E55,E54)</f>
        <v>1120000</v>
      </c>
      <c r="F53" s="118">
        <f>SUM(F54:F55)</f>
        <v>1800000</v>
      </c>
      <c r="G53" s="118">
        <f>F53-E53</f>
        <v>680000</v>
      </c>
      <c r="H53" s="78" t="s">
        <v>247</v>
      </c>
      <c r="I53" s="185" t="s">
        <v>1</v>
      </c>
      <c r="J53" s="186" t="s">
        <v>1</v>
      </c>
      <c r="K53" s="186" t="s">
        <v>1</v>
      </c>
      <c r="L53" s="187" t="s">
        <v>1</v>
      </c>
      <c r="M53" s="186" t="s">
        <v>1</v>
      </c>
      <c r="N53" s="186" t="s">
        <v>1</v>
      </c>
      <c r="O53" s="187" t="s">
        <v>1</v>
      </c>
      <c r="P53" s="188" t="s">
        <v>1</v>
      </c>
      <c r="Q53" s="80">
        <f>Q54+Q55</f>
        <v>1800000</v>
      </c>
    </row>
    <row r="54" spans="2:19" ht="24.95" customHeight="1">
      <c r="B54" s="127"/>
      <c r="C54" s="129"/>
      <c r="D54" s="142" t="s">
        <v>22</v>
      </c>
      <c r="E54" s="121">
        <v>320000</v>
      </c>
      <c r="F54" s="121">
        <f>Q54</f>
        <v>600000</v>
      </c>
      <c r="G54" s="121">
        <f>F54-E54</f>
        <v>280000</v>
      </c>
      <c r="H54" s="88" t="s">
        <v>73</v>
      </c>
      <c r="I54" s="89">
        <v>150000</v>
      </c>
      <c r="J54" s="90" t="s">
        <v>86</v>
      </c>
      <c r="K54" s="90" t="s">
        <v>87</v>
      </c>
      <c r="L54" s="91">
        <v>4</v>
      </c>
      <c r="M54" s="90" t="s">
        <v>90</v>
      </c>
      <c r="N54" s="90" t="s">
        <v>91</v>
      </c>
      <c r="O54" s="91" t="s">
        <v>91</v>
      </c>
      <c r="P54" s="92" t="s">
        <v>91</v>
      </c>
      <c r="Q54" s="93">
        <f>+I54*L54</f>
        <v>600000</v>
      </c>
      <c r="S54" s="2"/>
    </row>
    <row r="55" spans="2:19" ht="24.95" customHeight="1">
      <c r="B55" s="127"/>
      <c r="C55" s="128"/>
      <c r="D55" s="142" t="s">
        <v>23</v>
      </c>
      <c r="E55" s="121">
        <v>800000</v>
      </c>
      <c r="F55" s="121">
        <f>Q55</f>
        <v>1200000</v>
      </c>
      <c r="G55" s="121">
        <f>F55-E55</f>
        <v>400000</v>
      </c>
      <c r="H55" s="88" t="s">
        <v>205</v>
      </c>
      <c r="I55" s="89">
        <v>300000</v>
      </c>
      <c r="J55" s="90" t="s">
        <v>13</v>
      </c>
      <c r="K55" s="90" t="s">
        <v>14</v>
      </c>
      <c r="L55" s="91">
        <v>4</v>
      </c>
      <c r="M55" s="90" t="s">
        <v>17</v>
      </c>
      <c r="N55" s="90"/>
      <c r="O55" s="91"/>
      <c r="P55" s="92"/>
      <c r="Q55" s="93">
        <f>+I55*L55</f>
        <v>1200000</v>
      </c>
    </row>
    <row r="56" spans="2:19" ht="24.95" customHeight="1">
      <c r="B56" s="125" t="s">
        <v>1</v>
      </c>
      <c r="C56" s="142" t="s">
        <v>24</v>
      </c>
      <c r="D56" s="143"/>
      <c r="E56" s="121">
        <f>SUM(E76,E73,E67,E64,E58,E57)</f>
        <v>42412680</v>
      </c>
      <c r="F56" s="121">
        <f>SUM(F57+F58+F64+F67+F73+F76)</f>
        <v>52284000</v>
      </c>
      <c r="G56" s="121">
        <f>F56-E56</f>
        <v>9871320</v>
      </c>
      <c r="H56" s="144" t="s">
        <v>244</v>
      </c>
      <c r="I56" s="89" t="s">
        <v>1</v>
      </c>
      <c r="J56" s="90" t="s">
        <v>1</v>
      </c>
      <c r="K56" s="90" t="s">
        <v>1</v>
      </c>
      <c r="L56" s="91" t="s">
        <v>1</v>
      </c>
      <c r="M56" s="90" t="s">
        <v>1</v>
      </c>
      <c r="N56" s="90" t="s">
        <v>1</v>
      </c>
      <c r="O56" s="91" t="s">
        <v>1</v>
      </c>
      <c r="P56" s="92" t="s">
        <v>1</v>
      </c>
      <c r="Q56" s="93">
        <f>Q57+Q58+Q64+Q67+Q73+Q76</f>
        <v>52284000</v>
      </c>
    </row>
    <row r="57" spans="2:19" ht="24.95" customHeight="1">
      <c r="B57" s="127"/>
      <c r="C57" s="129"/>
      <c r="D57" s="143" t="s">
        <v>147</v>
      </c>
      <c r="E57" s="121">
        <v>400000</v>
      </c>
      <c r="F57" s="121">
        <f>Q57</f>
        <v>600000</v>
      </c>
      <c r="G57" s="121">
        <f t="shared" ref="G57:G89" si="4">F57-E57</f>
        <v>200000</v>
      </c>
      <c r="H57" s="88" t="s">
        <v>50</v>
      </c>
      <c r="I57" s="89">
        <v>150000</v>
      </c>
      <c r="J57" s="90" t="s">
        <v>86</v>
      </c>
      <c r="K57" s="90" t="s">
        <v>87</v>
      </c>
      <c r="L57" s="91">
        <v>4</v>
      </c>
      <c r="M57" s="90" t="s">
        <v>92</v>
      </c>
      <c r="N57" s="90" t="s">
        <v>91</v>
      </c>
      <c r="O57" s="91" t="s">
        <v>91</v>
      </c>
      <c r="P57" s="92" t="s">
        <v>91</v>
      </c>
      <c r="Q57" s="93">
        <f>+I57*L57</f>
        <v>600000</v>
      </c>
    </row>
    <row r="58" spans="2:19" ht="24.95" customHeight="1">
      <c r="B58" s="127"/>
      <c r="C58" s="128"/>
      <c r="D58" s="128" t="s">
        <v>25</v>
      </c>
      <c r="E58" s="119">
        <v>8884000</v>
      </c>
      <c r="F58" s="119">
        <f>Q58</f>
        <v>14574000</v>
      </c>
      <c r="G58" s="119">
        <f t="shared" si="4"/>
        <v>5690000</v>
      </c>
      <c r="H58" s="96" t="s">
        <v>51</v>
      </c>
      <c r="I58" s="18" t="s">
        <v>1</v>
      </c>
      <c r="J58" s="82" t="s">
        <v>1</v>
      </c>
      <c r="K58" s="82" t="s">
        <v>1</v>
      </c>
      <c r="L58" s="83" t="s">
        <v>1</v>
      </c>
      <c r="M58" s="82" t="s">
        <v>1</v>
      </c>
      <c r="N58" s="82" t="s">
        <v>1</v>
      </c>
      <c r="O58" s="83" t="s">
        <v>1</v>
      </c>
      <c r="P58" s="77" t="s">
        <v>1</v>
      </c>
      <c r="Q58" s="98">
        <f>SUM(Q59:Q63)</f>
        <v>14574000</v>
      </c>
    </row>
    <row r="59" spans="2:19" ht="24.95" customHeight="1">
      <c r="B59" s="127"/>
      <c r="C59" s="128"/>
      <c r="D59" s="128"/>
      <c r="E59" s="119"/>
      <c r="F59" s="119"/>
      <c r="G59" s="119"/>
      <c r="H59" s="96" t="s">
        <v>74</v>
      </c>
      <c r="I59" s="97">
        <v>150000</v>
      </c>
      <c r="J59" s="82" t="s">
        <v>13</v>
      </c>
      <c r="K59" s="82" t="s">
        <v>14</v>
      </c>
      <c r="L59" s="83">
        <v>9</v>
      </c>
      <c r="M59" s="82" t="s">
        <v>18</v>
      </c>
      <c r="N59" s="82" t="s">
        <v>1</v>
      </c>
      <c r="O59" s="83" t="s">
        <v>1</v>
      </c>
      <c r="P59" s="77" t="s">
        <v>1</v>
      </c>
      <c r="Q59" s="98">
        <f t="shared" ref="Q59:Q63" si="5">I59*L59</f>
        <v>1350000</v>
      </c>
    </row>
    <row r="60" spans="2:19" ht="24.95" customHeight="1">
      <c r="B60" s="127"/>
      <c r="C60" s="128"/>
      <c r="D60" s="128"/>
      <c r="E60" s="119"/>
      <c r="F60" s="119"/>
      <c r="G60" s="119"/>
      <c r="H60" s="96" t="s">
        <v>75</v>
      </c>
      <c r="I60" s="97">
        <v>200000</v>
      </c>
      <c r="J60" s="82" t="s">
        <v>13</v>
      </c>
      <c r="K60" s="82" t="s">
        <v>14</v>
      </c>
      <c r="L60" s="83">
        <v>12</v>
      </c>
      <c r="M60" s="82" t="s">
        <v>15</v>
      </c>
      <c r="N60" s="82"/>
      <c r="O60" s="83"/>
      <c r="P60" s="77"/>
      <c r="Q60" s="98">
        <f t="shared" si="5"/>
        <v>2400000</v>
      </c>
    </row>
    <row r="61" spans="2:19" ht="24.95" customHeight="1">
      <c r="B61" s="127"/>
      <c r="C61" s="128"/>
      <c r="D61" s="128"/>
      <c r="E61" s="119"/>
      <c r="F61" s="119"/>
      <c r="G61" s="119"/>
      <c r="H61" s="96" t="s">
        <v>76</v>
      </c>
      <c r="I61" s="97">
        <v>300000</v>
      </c>
      <c r="J61" s="82" t="s">
        <v>13</v>
      </c>
      <c r="K61" s="82" t="s">
        <v>14</v>
      </c>
      <c r="L61" s="83">
        <v>5</v>
      </c>
      <c r="M61" s="82" t="s">
        <v>18</v>
      </c>
      <c r="N61" s="82" t="s">
        <v>1</v>
      </c>
      <c r="O61" s="83" t="s">
        <v>1</v>
      </c>
      <c r="P61" s="77" t="s">
        <v>1</v>
      </c>
      <c r="Q61" s="98">
        <f t="shared" si="5"/>
        <v>1500000</v>
      </c>
    </row>
    <row r="62" spans="2:19" ht="24.95" customHeight="1">
      <c r="B62" s="127"/>
      <c r="C62" s="128"/>
      <c r="D62" s="128"/>
      <c r="E62" s="119"/>
      <c r="F62" s="119"/>
      <c r="G62" s="119"/>
      <c r="H62" s="96" t="s">
        <v>263</v>
      </c>
      <c r="I62" s="97">
        <v>700000</v>
      </c>
      <c r="J62" s="82" t="s">
        <v>13</v>
      </c>
      <c r="K62" s="82" t="s">
        <v>14</v>
      </c>
      <c r="L62" s="83">
        <v>12</v>
      </c>
      <c r="M62" s="82" t="s">
        <v>15</v>
      </c>
      <c r="N62" s="82" t="s">
        <v>1</v>
      </c>
      <c r="O62" s="83" t="s">
        <v>1</v>
      </c>
      <c r="P62" s="77" t="s">
        <v>1</v>
      </c>
      <c r="Q62" s="98">
        <f t="shared" si="5"/>
        <v>8400000</v>
      </c>
    </row>
    <row r="63" spans="2:19" ht="24.95" customHeight="1">
      <c r="B63" s="127"/>
      <c r="C63" s="128"/>
      <c r="D63" s="128"/>
      <c r="E63" s="119"/>
      <c r="F63" s="119"/>
      <c r="G63" s="119"/>
      <c r="H63" s="81" t="s">
        <v>264</v>
      </c>
      <c r="I63" s="97">
        <v>77000</v>
      </c>
      <c r="J63" s="82" t="s">
        <v>13</v>
      </c>
      <c r="K63" s="82" t="s">
        <v>14</v>
      </c>
      <c r="L63" s="83">
        <v>12</v>
      </c>
      <c r="M63" s="82" t="s">
        <v>15</v>
      </c>
      <c r="N63" s="82" t="s">
        <v>1</v>
      </c>
      <c r="O63" s="83" t="s">
        <v>1</v>
      </c>
      <c r="P63" s="77" t="s">
        <v>1</v>
      </c>
      <c r="Q63" s="98">
        <f t="shared" si="5"/>
        <v>924000</v>
      </c>
    </row>
    <row r="64" spans="2:19" ht="24.95" customHeight="1">
      <c r="B64" s="127"/>
      <c r="C64" s="128"/>
      <c r="D64" s="129" t="s">
        <v>43</v>
      </c>
      <c r="E64" s="134">
        <v>14400000</v>
      </c>
      <c r="F64" s="134">
        <f>Q64</f>
        <v>16200000</v>
      </c>
      <c r="G64" s="134">
        <f t="shared" si="4"/>
        <v>1800000</v>
      </c>
      <c r="H64" s="201" t="s">
        <v>43</v>
      </c>
      <c r="I64" s="181" t="s">
        <v>1</v>
      </c>
      <c r="J64" s="137" t="s">
        <v>1</v>
      </c>
      <c r="K64" s="137" t="s">
        <v>1</v>
      </c>
      <c r="L64" s="138" t="s">
        <v>1</v>
      </c>
      <c r="M64" s="137" t="s">
        <v>1</v>
      </c>
      <c r="N64" s="137" t="s">
        <v>1</v>
      </c>
      <c r="O64" s="138" t="s">
        <v>1</v>
      </c>
      <c r="P64" s="139" t="s">
        <v>1</v>
      </c>
      <c r="Q64" s="140">
        <f>SUM(Q65:Q66)</f>
        <v>16200000</v>
      </c>
    </row>
    <row r="65" spans="1:19" ht="24.95" customHeight="1">
      <c r="B65" s="127"/>
      <c r="C65" s="128"/>
      <c r="D65" s="128"/>
      <c r="E65" s="119"/>
      <c r="F65" s="119"/>
      <c r="G65" s="119"/>
      <c r="H65" s="96" t="s">
        <v>203</v>
      </c>
      <c r="I65" s="97">
        <v>100000</v>
      </c>
      <c r="J65" s="82" t="s">
        <v>13</v>
      </c>
      <c r="K65" s="82" t="s">
        <v>14</v>
      </c>
      <c r="L65" s="83">
        <v>12</v>
      </c>
      <c r="M65" s="82" t="s">
        <v>15</v>
      </c>
      <c r="N65" s="82" t="s">
        <v>1</v>
      </c>
      <c r="O65" s="83" t="s">
        <v>1</v>
      </c>
      <c r="P65" s="77" t="s">
        <v>1</v>
      </c>
      <c r="Q65" s="98">
        <f>+I65*L65</f>
        <v>1200000</v>
      </c>
    </row>
    <row r="66" spans="1:19" ht="24.95" customHeight="1">
      <c r="B66" s="127"/>
      <c r="C66" s="128"/>
      <c r="D66" s="141"/>
      <c r="E66" s="120"/>
      <c r="F66" s="120"/>
      <c r="G66" s="120"/>
      <c r="H66" s="84" t="s">
        <v>204</v>
      </c>
      <c r="I66" s="85">
        <v>1250000</v>
      </c>
      <c r="J66" s="86" t="s">
        <v>13</v>
      </c>
      <c r="K66" s="86" t="s">
        <v>14</v>
      </c>
      <c r="L66" s="87">
        <v>12</v>
      </c>
      <c r="M66" s="86" t="s">
        <v>15</v>
      </c>
      <c r="N66" s="86" t="s">
        <v>1</v>
      </c>
      <c r="O66" s="87" t="s">
        <v>1</v>
      </c>
      <c r="P66" s="94" t="s">
        <v>1</v>
      </c>
      <c r="Q66" s="95">
        <f>+I66*L66</f>
        <v>15000000</v>
      </c>
    </row>
    <row r="67" spans="1:19" ht="24.95" customHeight="1">
      <c r="B67" s="127"/>
      <c r="C67" s="128"/>
      <c r="D67" s="128" t="s">
        <v>30</v>
      </c>
      <c r="E67" s="119">
        <v>5261680</v>
      </c>
      <c r="F67" s="119">
        <f>Q67</f>
        <v>7180000</v>
      </c>
      <c r="G67" s="119">
        <f t="shared" si="4"/>
        <v>1918320</v>
      </c>
      <c r="H67" s="96" t="s">
        <v>30</v>
      </c>
      <c r="I67" s="18" t="s">
        <v>1</v>
      </c>
      <c r="J67" s="82" t="s">
        <v>1</v>
      </c>
      <c r="K67" s="82" t="s">
        <v>1</v>
      </c>
      <c r="L67" s="83" t="s">
        <v>1</v>
      </c>
      <c r="M67" s="82" t="s">
        <v>1</v>
      </c>
      <c r="N67" s="82" t="s">
        <v>1</v>
      </c>
      <c r="O67" s="83" t="s">
        <v>1</v>
      </c>
      <c r="P67" s="77" t="s">
        <v>1</v>
      </c>
      <c r="Q67" s="98">
        <f>SUM(Q68:Q72)</f>
        <v>7180000</v>
      </c>
    </row>
    <row r="68" spans="1:19" ht="24.95" customHeight="1">
      <c r="B68" s="127"/>
      <c r="C68" s="128"/>
      <c r="D68" s="128"/>
      <c r="E68" s="119"/>
      <c r="F68" s="119"/>
      <c r="G68" s="119"/>
      <c r="H68" s="96" t="s">
        <v>77</v>
      </c>
      <c r="I68" s="97">
        <v>50000</v>
      </c>
      <c r="J68" s="82" t="s">
        <v>13</v>
      </c>
      <c r="K68" s="82" t="s">
        <v>14</v>
      </c>
      <c r="L68" s="83">
        <v>2</v>
      </c>
      <c r="M68" s="82" t="s">
        <v>16</v>
      </c>
      <c r="N68" s="82" t="s">
        <v>1</v>
      </c>
      <c r="O68" s="83" t="s">
        <v>1</v>
      </c>
      <c r="P68" s="77" t="s">
        <v>1</v>
      </c>
      <c r="Q68" s="98">
        <f>+I68*L68</f>
        <v>100000</v>
      </c>
    </row>
    <row r="69" spans="1:19" ht="24.95" customHeight="1">
      <c r="B69" s="127"/>
      <c r="C69" s="128"/>
      <c r="D69" s="128"/>
      <c r="E69" s="119"/>
      <c r="F69" s="119"/>
      <c r="G69" s="119"/>
      <c r="H69" s="146" t="s">
        <v>117</v>
      </c>
      <c r="I69" s="97">
        <v>150000</v>
      </c>
      <c r="J69" s="82" t="s">
        <v>13</v>
      </c>
      <c r="K69" s="82" t="s">
        <v>14</v>
      </c>
      <c r="L69" s="83">
        <v>4</v>
      </c>
      <c r="M69" s="82" t="s">
        <v>18</v>
      </c>
      <c r="N69" s="82" t="s">
        <v>1</v>
      </c>
      <c r="O69" s="83" t="s">
        <v>1</v>
      </c>
      <c r="P69" s="77" t="s">
        <v>1</v>
      </c>
      <c r="Q69" s="98">
        <f>+I69*L69</f>
        <v>600000</v>
      </c>
    </row>
    <row r="70" spans="1:19" ht="24.95" customHeight="1">
      <c r="B70" s="127"/>
      <c r="C70" s="128"/>
      <c r="D70" s="128"/>
      <c r="E70" s="119"/>
      <c r="F70" s="119"/>
      <c r="G70" s="119"/>
      <c r="H70" s="96" t="s">
        <v>78</v>
      </c>
      <c r="I70" s="97">
        <v>350000</v>
      </c>
      <c r="J70" s="82" t="s">
        <v>13</v>
      </c>
      <c r="K70" s="82" t="s">
        <v>14</v>
      </c>
      <c r="L70" s="83">
        <v>12</v>
      </c>
      <c r="M70" s="82" t="s">
        <v>15</v>
      </c>
      <c r="N70" s="82"/>
      <c r="O70" s="83"/>
      <c r="P70" s="77"/>
      <c r="Q70" s="98">
        <f>+I70*L70</f>
        <v>4200000</v>
      </c>
    </row>
    <row r="71" spans="1:19" ht="24.95" customHeight="1">
      <c r="B71" s="127"/>
      <c r="C71" s="128"/>
      <c r="D71" s="128"/>
      <c r="E71" s="119"/>
      <c r="F71" s="119"/>
      <c r="G71" s="119"/>
      <c r="H71" s="96" t="s">
        <v>79</v>
      </c>
      <c r="I71" s="97">
        <v>1000000</v>
      </c>
      <c r="J71" s="82" t="s">
        <v>13</v>
      </c>
      <c r="K71" s="82" t="s">
        <v>14</v>
      </c>
      <c r="L71" s="83">
        <v>2</v>
      </c>
      <c r="M71" s="82" t="s">
        <v>29</v>
      </c>
      <c r="N71" s="82"/>
      <c r="O71" s="83"/>
      <c r="P71" s="77"/>
      <c r="Q71" s="98">
        <f>+I71*L71</f>
        <v>2000000</v>
      </c>
      <c r="S71" s="2"/>
    </row>
    <row r="72" spans="1:19" ht="24.95" customHeight="1">
      <c r="B72" s="127"/>
      <c r="C72" s="128"/>
      <c r="D72" s="141"/>
      <c r="E72" s="120"/>
      <c r="F72" s="120"/>
      <c r="G72" s="120"/>
      <c r="H72" s="84" t="s">
        <v>80</v>
      </c>
      <c r="I72" s="85">
        <v>70000</v>
      </c>
      <c r="J72" s="86" t="s">
        <v>13</v>
      </c>
      <c r="K72" s="86" t="s">
        <v>14</v>
      </c>
      <c r="L72" s="87">
        <v>2</v>
      </c>
      <c r="M72" s="86" t="s">
        <v>29</v>
      </c>
      <c r="N72" s="86" t="s">
        <v>14</v>
      </c>
      <c r="O72" s="87">
        <v>2</v>
      </c>
      <c r="P72" s="86" t="s">
        <v>18</v>
      </c>
      <c r="Q72" s="95">
        <f>+I72*L72*O72</f>
        <v>280000</v>
      </c>
    </row>
    <row r="73" spans="1:19" ht="24.95" customHeight="1">
      <c r="B73" s="127"/>
      <c r="C73" s="128"/>
      <c r="D73" s="128" t="s">
        <v>26</v>
      </c>
      <c r="E73" s="119">
        <v>7840000</v>
      </c>
      <c r="F73" s="119">
        <f>Q73</f>
        <v>8800000</v>
      </c>
      <c r="G73" s="119">
        <f t="shared" ref="G73" si="6">F73-E73</f>
        <v>960000</v>
      </c>
      <c r="H73" s="96" t="s">
        <v>26</v>
      </c>
      <c r="I73" s="97" t="s">
        <v>1</v>
      </c>
      <c r="J73" s="82" t="s">
        <v>1</v>
      </c>
      <c r="K73" s="82" t="s">
        <v>1</v>
      </c>
      <c r="L73" s="83" t="s">
        <v>1</v>
      </c>
      <c r="M73" s="82" t="s">
        <v>1</v>
      </c>
      <c r="N73" s="82" t="s">
        <v>1</v>
      </c>
      <c r="O73" s="83" t="s">
        <v>1</v>
      </c>
      <c r="P73" s="77" t="s">
        <v>1</v>
      </c>
      <c r="Q73" s="98">
        <f>SUM(Q74:Q75)</f>
        <v>8800000</v>
      </c>
    </row>
    <row r="74" spans="1:19" ht="24.95" customHeight="1">
      <c r="B74" s="127"/>
      <c r="C74" s="128"/>
      <c r="D74" s="128"/>
      <c r="E74" s="119"/>
      <c r="F74" s="119"/>
      <c r="G74" s="119"/>
      <c r="H74" s="96" t="s">
        <v>93</v>
      </c>
      <c r="I74" s="97">
        <v>300000</v>
      </c>
      <c r="J74" s="82" t="s">
        <v>86</v>
      </c>
      <c r="K74" s="82" t="s">
        <v>87</v>
      </c>
      <c r="L74" s="83">
        <v>12</v>
      </c>
      <c r="M74" s="82" t="s">
        <v>88</v>
      </c>
      <c r="N74" s="82" t="s">
        <v>87</v>
      </c>
      <c r="O74" s="83">
        <v>2</v>
      </c>
      <c r="P74" s="82" t="s">
        <v>94</v>
      </c>
      <c r="Q74" s="98">
        <f>+I74*L74*O74</f>
        <v>7200000</v>
      </c>
      <c r="R74" s="17"/>
    </row>
    <row r="75" spans="1:19" ht="24.95" customHeight="1">
      <c r="B75" s="127"/>
      <c r="C75" s="128"/>
      <c r="D75" s="141"/>
      <c r="E75" s="120"/>
      <c r="F75" s="120"/>
      <c r="G75" s="120"/>
      <c r="H75" s="145" t="s">
        <v>95</v>
      </c>
      <c r="I75" s="85">
        <v>400000</v>
      </c>
      <c r="J75" s="86" t="s">
        <v>86</v>
      </c>
      <c r="K75" s="86" t="s">
        <v>87</v>
      </c>
      <c r="L75" s="87">
        <v>2</v>
      </c>
      <c r="M75" s="86" t="s">
        <v>92</v>
      </c>
      <c r="N75" s="86" t="s">
        <v>87</v>
      </c>
      <c r="O75" s="87">
        <v>2</v>
      </c>
      <c r="P75" s="86" t="s">
        <v>94</v>
      </c>
      <c r="Q75" s="95">
        <f>+I75*L75*O75</f>
        <v>1600000</v>
      </c>
      <c r="S75" s="17"/>
    </row>
    <row r="76" spans="1:19" ht="24.95" customHeight="1">
      <c r="B76" s="127"/>
      <c r="C76" s="128"/>
      <c r="D76" s="128" t="s">
        <v>48</v>
      </c>
      <c r="E76" s="119">
        <v>5627000</v>
      </c>
      <c r="F76" s="119">
        <f>Q76</f>
        <v>4930000</v>
      </c>
      <c r="G76" s="119">
        <f t="shared" si="4"/>
        <v>-697000</v>
      </c>
      <c r="H76" s="96" t="s">
        <v>48</v>
      </c>
      <c r="I76" s="97"/>
      <c r="J76" s="82"/>
      <c r="K76" s="82"/>
      <c r="L76" s="83"/>
      <c r="M76" s="82"/>
      <c r="N76" s="82"/>
      <c r="O76" s="83"/>
      <c r="P76" s="82"/>
      <c r="Q76" s="98">
        <f>SUM(Q77:Q79)</f>
        <v>4930000</v>
      </c>
    </row>
    <row r="77" spans="1:19" ht="24.95" customHeight="1">
      <c r="B77" s="127"/>
      <c r="C77" s="128"/>
      <c r="D77" s="128"/>
      <c r="E77" s="119"/>
      <c r="F77" s="119"/>
      <c r="G77" s="119"/>
      <c r="H77" s="96" t="s">
        <v>265</v>
      </c>
      <c r="I77" s="97">
        <v>290000</v>
      </c>
      <c r="J77" s="82" t="s">
        <v>13</v>
      </c>
      <c r="K77" s="82" t="s">
        <v>14</v>
      </c>
      <c r="L77" s="83">
        <v>12</v>
      </c>
      <c r="M77" s="82" t="s">
        <v>201</v>
      </c>
      <c r="N77" s="82"/>
      <c r="O77" s="83"/>
      <c r="P77" s="82"/>
      <c r="Q77" s="98">
        <f>+I77*L77</f>
        <v>3480000</v>
      </c>
    </row>
    <row r="78" spans="1:19" ht="24.95" customHeight="1">
      <c r="B78" s="127"/>
      <c r="C78" s="128"/>
      <c r="D78" s="128"/>
      <c r="E78" s="119"/>
      <c r="F78" s="119"/>
      <c r="G78" s="119"/>
      <c r="H78" s="207" t="s">
        <v>266</v>
      </c>
      <c r="I78" s="97">
        <v>50000</v>
      </c>
      <c r="J78" s="82" t="s">
        <v>13</v>
      </c>
      <c r="K78" s="82" t="s">
        <v>14</v>
      </c>
      <c r="L78" s="83">
        <v>9</v>
      </c>
      <c r="M78" s="82" t="s">
        <v>183</v>
      </c>
      <c r="N78" s="82"/>
      <c r="O78" s="83"/>
      <c r="P78" s="77"/>
      <c r="Q78" s="98">
        <f>+I78*L78</f>
        <v>450000</v>
      </c>
    </row>
    <row r="79" spans="1:19" ht="24.95" customHeight="1">
      <c r="B79" s="147"/>
      <c r="C79" s="141"/>
      <c r="D79" s="128"/>
      <c r="E79" s="119"/>
      <c r="F79" s="119"/>
      <c r="G79" s="119"/>
      <c r="H79" s="96" t="s">
        <v>202</v>
      </c>
      <c r="I79" s="97">
        <v>250000</v>
      </c>
      <c r="J79" s="82" t="s">
        <v>13</v>
      </c>
      <c r="K79" s="82" t="s">
        <v>14</v>
      </c>
      <c r="L79" s="83">
        <v>4</v>
      </c>
      <c r="M79" s="82" t="s">
        <v>184</v>
      </c>
      <c r="N79" s="82"/>
      <c r="O79" s="83"/>
      <c r="P79" s="77"/>
      <c r="Q79" s="98">
        <f>+I79*L79</f>
        <v>1000000</v>
      </c>
    </row>
    <row r="80" spans="1:19" ht="24.95" customHeight="1">
      <c r="A80" s="108"/>
      <c r="B80" s="123" t="s">
        <v>129</v>
      </c>
      <c r="C80" s="124"/>
      <c r="D80" s="155"/>
      <c r="E80" s="121">
        <f>E81</f>
        <v>400000</v>
      </c>
      <c r="F80" s="121">
        <f>F81</f>
        <v>1200000</v>
      </c>
      <c r="G80" s="121">
        <f t="shared" si="4"/>
        <v>800000</v>
      </c>
      <c r="H80" s="88" t="s">
        <v>246</v>
      </c>
      <c r="I80" s="89"/>
      <c r="J80" s="90"/>
      <c r="K80" s="90"/>
      <c r="L80" s="91"/>
      <c r="M80" s="90"/>
      <c r="N80" s="90"/>
      <c r="O80" s="91"/>
      <c r="P80" s="92"/>
      <c r="Q80" s="93">
        <f>Q81</f>
        <v>1200000</v>
      </c>
    </row>
    <row r="81" spans="2:21" ht="24.95" customHeight="1">
      <c r="B81" s="125"/>
      <c r="C81" s="309" t="s">
        <v>131</v>
      </c>
      <c r="D81" s="306"/>
      <c r="E81" s="121">
        <f>E82</f>
        <v>400000</v>
      </c>
      <c r="F81" s="121">
        <f>F82</f>
        <v>1200000</v>
      </c>
      <c r="G81" s="121">
        <f t="shared" si="4"/>
        <v>800000</v>
      </c>
      <c r="H81" s="88" t="s">
        <v>245</v>
      </c>
      <c r="I81" s="89"/>
      <c r="J81" s="90"/>
      <c r="K81" s="90"/>
      <c r="L81" s="91"/>
      <c r="M81" s="90"/>
      <c r="N81" s="90"/>
      <c r="O81" s="91"/>
      <c r="P81" s="92"/>
      <c r="Q81" s="93">
        <f>Q82</f>
        <v>1200000</v>
      </c>
    </row>
    <row r="82" spans="2:21" ht="24.95" customHeight="1">
      <c r="B82" s="127"/>
      <c r="C82" s="129"/>
      <c r="D82" s="131" t="s">
        <v>200</v>
      </c>
      <c r="E82" s="119">
        <v>400000</v>
      </c>
      <c r="F82" s="119">
        <f>Q82</f>
        <v>1200000</v>
      </c>
      <c r="G82" s="119">
        <f t="shared" si="4"/>
        <v>800000</v>
      </c>
      <c r="H82" s="81" t="s">
        <v>200</v>
      </c>
      <c r="I82" s="97">
        <v>300000</v>
      </c>
      <c r="J82" s="82" t="s">
        <v>13</v>
      </c>
      <c r="K82" s="82" t="s">
        <v>14</v>
      </c>
      <c r="L82" s="83">
        <v>4</v>
      </c>
      <c r="M82" s="82" t="s">
        <v>184</v>
      </c>
      <c r="N82" s="82"/>
      <c r="O82" s="83" t="s">
        <v>1</v>
      </c>
      <c r="P82" s="77" t="s">
        <v>1</v>
      </c>
      <c r="Q82" s="98">
        <f>I82*L82</f>
        <v>1200000</v>
      </c>
    </row>
    <row r="83" spans="2:21" ht="24.95" customHeight="1">
      <c r="B83" s="331" t="s">
        <v>148</v>
      </c>
      <c r="C83" s="308"/>
      <c r="D83" s="306"/>
      <c r="E83" s="121">
        <f>E84+E90+E124</f>
        <v>31973000</v>
      </c>
      <c r="F83" s="121">
        <f>F84+F90+F124</f>
        <v>42225800</v>
      </c>
      <c r="G83" s="121">
        <f>F83-E83</f>
        <v>10252800</v>
      </c>
      <c r="H83" s="88" t="s">
        <v>243</v>
      </c>
      <c r="I83" s="89" t="s">
        <v>1</v>
      </c>
      <c r="J83" s="90" t="s">
        <v>1</v>
      </c>
      <c r="K83" s="90" t="s">
        <v>1</v>
      </c>
      <c r="L83" s="91" t="s">
        <v>1</v>
      </c>
      <c r="M83" s="90" t="s">
        <v>1</v>
      </c>
      <c r="N83" s="90" t="s">
        <v>1</v>
      </c>
      <c r="O83" s="91" t="s">
        <v>1</v>
      </c>
      <c r="P83" s="92" t="s">
        <v>1</v>
      </c>
      <c r="Q83" s="93">
        <f>Q84+Q90+Q124</f>
        <v>42225800</v>
      </c>
    </row>
    <row r="84" spans="2:21" ht="24.95" customHeight="1">
      <c r="B84" s="125"/>
      <c r="C84" s="309" t="s">
        <v>24</v>
      </c>
      <c r="D84" s="306"/>
      <c r="E84" s="121">
        <f>SUM(E85,E88,E89)</f>
        <v>21664000</v>
      </c>
      <c r="F84" s="121">
        <f>SUM(F85,F88,F89)</f>
        <v>26756800</v>
      </c>
      <c r="G84" s="121">
        <f>F84-E84</f>
        <v>5092800</v>
      </c>
      <c r="H84" s="144" t="s">
        <v>244</v>
      </c>
      <c r="I84" s="89"/>
      <c r="J84" s="90"/>
      <c r="K84" s="90"/>
      <c r="L84" s="91"/>
      <c r="M84" s="90"/>
      <c r="N84" s="90"/>
      <c r="O84" s="91"/>
      <c r="P84" s="90"/>
      <c r="Q84" s="93">
        <f>SUM(Q85,Q88,Q89)</f>
        <v>26756800</v>
      </c>
    </row>
    <row r="85" spans="2:21" ht="24.95" customHeight="1">
      <c r="B85" s="127"/>
      <c r="C85" s="129"/>
      <c r="D85" s="128" t="s">
        <v>45</v>
      </c>
      <c r="E85" s="119">
        <v>20664000</v>
      </c>
      <c r="F85" s="119">
        <f>Q85</f>
        <v>24796800</v>
      </c>
      <c r="G85" s="119">
        <f>F85-E85</f>
        <v>4132800</v>
      </c>
      <c r="H85" s="96" t="s">
        <v>45</v>
      </c>
      <c r="I85" s="97"/>
      <c r="J85" s="82"/>
      <c r="K85" s="82"/>
      <c r="L85" s="83"/>
      <c r="M85" s="82"/>
      <c r="N85" s="82"/>
      <c r="O85" s="83"/>
      <c r="P85" s="82"/>
      <c r="Q85" s="98">
        <f>Q86+Q87</f>
        <v>24796800</v>
      </c>
    </row>
    <row r="86" spans="2:21" ht="24.95" customHeight="1">
      <c r="B86" s="127"/>
      <c r="C86" s="128"/>
      <c r="D86" s="128"/>
      <c r="E86" s="119"/>
      <c r="F86" s="119"/>
      <c r="G86" s="119"/>
      <c r="H86" s="96" t="s">
        <v>96</v>
      </c>
      <c r="I86" s="97">
        <v>3000</v>
      </c>
      <c r="J86" s="82" t="s">
        <v>86</v>
      </c>
      <c r="K86" s="82" t="s">
        <v>87</v>
      </c>
      <c r="L86" s="83">
        <v>28</v>
      </c>
      <c r="M86" s="82" t="s">
        <v>89</v>
      </c>
      <c r="N86" s="82" t="s">
        <v>87</v>
      </c>
      <c r="O86" s="83">
        <v>246</v>
      </c>
      <c r="P86" s="82" t="s">
        <v>97</v>
      </c>
      <c r="Q86" s="98">
        <f>I86*L86*O86</f>
        <v>20664000</v>
      </c>
    </row>
    <row r="87" spans="2:21" ht="24.95" customHeight="1">
      <c r="B87" s="127"/>
      <c r="C87" s="128"/>
      <c r="D87" s="141"/>
      <c r="E87" s="120"/>
      <c r="F87" s="120"/>
      <c r="G87" s="120"/>
      <c r="H87" s="84" t="s">
        <v>98</v>
      </c>
      <c r="I87" s="85">
        <v>600</v>
      </c>
      <c r="J87" s="86" t="s">
        <v>86</v>
      </c>
      <c r="K87" s="86" t="s">
        <v>87</v>
      </c>
      <c r="L87" s="87">
        <v>28</v>
      </c>
      <c r="M87" s="86" t="s">
        <v>89</v>
      </c>
      <c r="N87" s="86" t="s">
        <v>87</v>
      </c>
      <c r="O87" s="87">
        <v>246</v>
      </c>
      <c r="P87" s="86" t="s">
        <v>97</v>
      </c>
      <c r="Q87" s="95">
        <f>I87*L87*O87</f>
        <v>4132800</v>
      </c>
    </row>
    <row r="88" spans="2:21" ht="24.95" customHeight="1">
      <c r="B88" s="127"/>
      <c r="C88" s="128"/>
      <c r="D88" s="142" t="s">
        <v>46</v>
      </c>
      <c r="E88" s="121">
        <v>600000</v>
      </c>
      <c r="F88" s="121">
        <f>Q88</f>
        <v>1000000</v>
      </c>
      <c r="G88" s="121">
        <f>F88-E88</f>
        <v>400000</v>
      </c>
      <c r="H88" s="88" t="s">
        <v>99</v>
      </c>
      <c r="I88" s="89">
        <v>250000</v>
      </c>
      <c r="J88" s="90" t="s">
        <v>86</v>
      </c>
      <c r="K88" s="90" t="s">
        <v>87</v>
      </c>
      <c r="L88" s="91">
        <v>4</v>
      </c>
      <c r="M88" s="90" t="s">
        <v>92</v>
      </c>
      <c r="N88" s="90"/>
      <c r="O88" s="91"/>
      <c r="P88" s="92"/>
      <c r="Q88" s="93">
        <f>I88*L88</f>
        <v>1000000</v>
      </c>
      <c r="S88" s="17"/>
      <c r="U88" s="17"/>
    </row>
    <row r="89" spans="2:21" ht="24.95" customHeight="1">
      <c r="B89" s="127"/>
      <c r="C89" s="128"/>
      <c r="D89" s="142" t="s">
        <v>47</v>
      </c>
      <c r="E89" s="121">
        <v>400000</v>
      </c>
      <c r="F89" s="121">
        <f>Q89</f>
        <v>960000</v>
      </c>
      <c r="G89" s="121">
        <f t="shared" si="4"/>
        <v>560000</v>
      </c>
      <c r="H89" s="88" t="s">
        <v>47</v>
      </c>
      <c r="I89" s="89">
        <v>6000</v>
      </c>
      <c r="J89" s="90" t="s">
        <v>13</v>
      </c>
      <c r="K89" s="90" t="s">
        <v>14</v>
      </c>
      <c r="L89" s="91">
        <v>40</v>
      </c>
      <c r="M89" s="90" t="s">
        <v>16</v>
      </c>
      <c r="N89" s="90" t="s">
        <v>14</v>
      </c>
      <c r="O89" s="91">
        <v>4</v>
      </c>
      <c r="P89" s="92" t="s">
        <v>18</v>
      </c>
      <c r="Q89" s="93">
        <f>I89*L89*O89</f>
        <v>960000</v>
      </c>
    </row>
    <row r="90" spans="2:21" ht="24.95" customHeight="1">
      <c r="B90" s="125"/>
      <c r="C90" s="321" t="s">
        <v>32</v>
      </c>
      <c r="D90" s="304"/>
      <c r="E90" s="120">
        <f>SUM(E91,E95,E100,E103,E106,E112,E117)</f>
        <v>6580000</v>
      </c>
      <c r="F90" s="120">
        <f>SUM(F91,F95,F100,F103,F106,F112,F117,F120,F122)</f>
        <v>9990000</v>
      </c>
      <c r="G90" s="120">
        <f>F90-E90</f>
        <v>3410000</v>
      </c>
      <c r="H90" s="84" t="s">
        <v>243</v>
      </c>
      <c r="I90" s="85"/>
      <c r="J90" s="86"/>
      <c r="K90" s="86"/>
      <c r="L90" s="87"/>
      <c r="M90" s="86"/>
      <c r="N90" s="86"/>
      <c r="O90" s="87"/>
      <c r="P90" s="94"/>
      <c r="Q90" s="95">
        <f>Q91+Q95+Q100+Q103+Q106+Q112+Q117+Q120+Q122</f>
        <v>9990000</v>
      </c>
    </row>
    <row r="91" spans="2:21" ht="24.95" customHeight="1">
      <c r="B91" s="127"/>
      <c r="C91" s="129"/>
      <c r="D91" s="129" t="s">
        <v>33</v>
      </c>
      <c r="E91" s="119">
        <v>80000</v>
      </c>
      <c r="F91" s="119">
        <f>Q91</f>
        <v>230000</v>
      </c>
      <c r="G91" s="119">
        <f>F91-E91</f>
        <v>150000</v>
      </c>
      <c r="H91" s="96" t="s">
        <v>100</v>
      </c>
      <c r="I91" s="97"/>
      <c r="J91" s="82"/>
      <c r="K91" s="82"/>
      <c r="L91" s="83"/>
      <c r="M91" s="82"/>
      <c r="N91" s="82"/>
      <c r="O91" s="83"/>
      <c r="P91" s="77"/>
      <c r="Q91" s="98">
        <f>Q92+Q93+Q94</f>
        <v>230000</v>
      </c>
    </row>
    <row r="92" spans="2:21" ht="24.95" customHeight="1">
      <c r="B92" s="127"/>
      <c r="C92" s="128"/>
      <c r="D92" s="128"/>
      <c r="E92" s="119"/>
      <c r="F92" s="119"/>
      <c r="G92" s="119"/>
      <c r="H92" s="96" t="s">
        <v>101</v>
      </c>
      <c r="I92" s="97">
        <v>10000</v>
      </c>
      <c r="J92" s="82" t="s">
        <v>86</v>
      </c>
      <c r="K92" s="82" t="s">
        <v>87</v>
      </c>
      <c r="L92" s="83">
        <v>5</v>
      </c>
      <c r="M92" s="82" t="s">
        <v>89</v>
      </c>
      <c r="N92" s="82"/>
      <c r="O92" s="83"/>
      <c r="P92" s="82"/>
      <c r="Q92" s="98">
        <f>+I92*L92</f>
        <v>50000</v>
      </c>
    </row>
    <row r="93" spans="2:21" ht="24.95" customHeight="1">
      <c r="B93" s="127"/>
      <c r="C93" s="128"/>
      <c r="D93" s="128"/>
      <c r="E93" s="119"/>
      <c r="F93" s="119"/>
      <c r="G93" s="119"/>
      <c r="H93" s="96" t="s">
        <v>102</v>
      </c>
      <c r="I93" s="97">
        <v>50000</v>
      </c>
      <c r="J93" s="82" t="s">
        <v>86</v>
      </c>
      <c r="K93" s="82" t="s">
        <v>87</v>
      </c>
      <c r="L93" s="83">
        <v>3</v>
      </c>
      <c r="M93" s="82" t="s">
        <v>89</v>
      </c>
      <c r="N93" s="82"/>
      <c r="O93" s="83"/>
      <c r="P93" s="82"/>
      <c r="Q93" s="98">
        <f>+I93*L93</f>
        <v>150000</v>
      </c>
    </row>
    <row r="94" spans="2:21" ht="24.95" customHeight="1">
      <c r="B94" s="127"/>
      <c r="C94" s="128"/>
      <c r="D94" s="141"/>
      <c r="E94" s="120"/>
      <c r="F94" s="120"/>
      <c r="G94" s="120"/>
      <c r="H94" s="84" t="s">
        <v>103</v>
      </c>
      <c r="I94" s="85">
        <v>10000</v>
      </c>
      <c r="J94" s="86" t="s">
        <v>86</v>
      </c>
      <c r="K94" s="86" t="s">
        <v>87</v>
      </c>
      <c r="L94" s="87">
        <v>3</v>
      </c>
      <c r="M94" s="86" t="s">
        <v>89</v>
      </c>
      <c r="N94" s="86" t="s">
        <v>91</v>
      </c>
      <c r="O94" s="87" t="s">
        <v>91</v>
      </c>
      <c r="P94" s="94" t="s">
        <v>91</v>
      </c>
      <c r="Q94" s="95">
        <f>+I94*L94</f>
        <v>30000</v>
      </c>
    </row>
    <row r="95" spans="2:21" ht="24.95" customHeight="1">
      <c r="B95" s="127"/>
      <c r="C95" s="128"/>
      <c r="D95" s="129" t="s">
        <v>53</v>
      </c>
      <c r="E95" s="134">
        <v>1400000</v>
      </c>
      <c r="F95" s="134">
        <f>Q95</f>
        <v>2140000</v>
      </c>
      <c r="G95" s="134">
        <f>F95-E95</f>
        <v>740000</v>
      </c>
      <c r="H95" s="135" t="s">
        <v>104</v>
      </c>
      <c r="I95" s="136"/>
      <c r="J95" s="137"/>
      <c r="K95" s="137"/>
      <c r="L95" s="138"/>
      <c r="M95" s="137"/>
      <c r="N95" s="137" t="s">
        <v>91</v>
      </c>
      <c r="O95" s="138" t="s">
        <v>91</v>
      </c>
      <c r="P95" s="139" t="s">
        <v>91</v>
      </c>
      <c r="Q95" s="140">
        <f>SUM(Q96:Q99)</f>
        <v>2140000</v>
      </c>
    </row>
    <row r="96" spans="2:21" ht="24.95" customHeight="1">
      <c r="B96" s="127"/>
      <c r="C96" s="128"/>
      <c r="D96" s="128"/>
      <c r="E96" s="119"/>
      <c r="F96" s="119"/>
      <c r="G96" s="119"/>
      <c r="H96" s="96" t="s">
        <v>105</v>
      </c>
      <c r="I96" s="97">
        <v>500000</v>
      </c>
      <c r="J96" s="82" t="s">
        <v>86</v>
      </c>
      <c r="K96" s="82" t="s">
        <v>87</v>
      </c>
      <c r="L96" s="83">
        <v>2</v>
      </c>
      <c r="M96" s="82" t="s">
        <v>92</v>
      </c>
      <c r="N96" s="82" t="s">
        <v>91</v>
      </c>
      <c r="O96" s="83" t="s">
        <v>91</v>
      </c>
      <c r="P96" s="77" t="s">
        <v>91</v>
      </c>
      <c r="Q96" s="98">
        <f>+I96*L96</f>
        <v>1000000</v>
      </c>
    </row>
    <row r="97" spans="2:19" ht="24.95" customHeight="1">
      <c r="B97" s="127"/>
      <c r="C97" s="128"/>
      <c r="D97" s="128"/>
      <c r="E97" s="119"/>
      <c r="F97" s="119"/>
      <c r="G97" s="119"/>
      <c r="H97" s="96" t="s">
        <v>213</v>
      </c>
      <c r="I97" s="97">
        <v>200000</v>
      </c>
      <c r="J97" s="82" t="s">
        <v>86</v>
      </c>
      <c r="K97" s="82" t="s">
        <v>87</v>
      </c>
      <c r="L97" s="83">
        <v>4</v>
      </c>
      <c r="M97" s="82" t="s">
        <v>92</v>
      </c>
      <c r="N97" s="82" t="s">
        <v>91</v>
      </c>
      <c r="O97" s="83" t="s">
        <v>91</v>
      </c>
      <c r="P97" s="77" t="s">
        <v>91</v>
      </c>
      <c r="Q97" s="98">
        <f>+I97*L97</f>
        <v>800000</v>
      </c>
    </row>
    <row r="98" spans="2:19" ht="24.95" customHeight="1">
      <c r="B98" s="127"/>
      <c r="C98" s="128"/>
      <c r="D98" s="128"/>
      <c r="E98" s="119"/>
      <c r="F98" s="119"/>
      <c r="G98" s="119"/>
      <c r="H98" s="96" t="s">
        <v>214</v>
      </c>
      <c r="I98" s="97">
        <v>100000</v>
      </c>
      <c r="J98" s="82" t="s">
        <v>86</v>
      </c>
      <c r="K98" s="82" t="s">
        <v>87</v>
      </c>
      <c r="L98" s="83">
        <v>1</v>
      </c>
      <c r="M98" s="82" t="s">
        <v>92</v>
      </c>
      <c r="N98" s="82" t="s">
        <v>91</v>
      </c>
      <c r="O98" s="83" t="s">
        <v>91</v>
      </c>
      <c r="P98" s="77" t="s">
        <v>91</v>
      </c>
      <c r="Q98" s="98">
        <f>+I98*L98</f>
        <v>100000</v>
      </c>
    </row>
    <row r="99" spans="2:19" ht="24.95" customHeight="1" thickBot="1">
      <c r="B99" s="130"/>
      <c r="C99" s="126"/>
      <c r="D99" s="126"/>
      <c r="E99" s="122"/>
      <c r="F99" s="122"/>
      <c r="G99" s="122"/>
      <c r="H99" s="105" t="s">
        <v>212</v>
      </c>
      <c r="I99" s="100">
        <v>20000</v>
      </c>
      <c r="J99" s="101" t="s">
        <v>86</v>
      </c>
      <c r="K99" s="101" t="s">
        <v>87</v>
      </c>
      <c r="L99" s="102">
        <v>12</v>
      </c>
      <c r="M99" s="101" t="s">
        <v>88</v>
      </c>
      <c r="N99" s="101"/>
      <c r="O99" s="102"/>
      <c r="P99" s="10"/>
      <c r="Q99" s="103">
        <f>+I99*L99</f>
        <v>240000</v>
      </c>
      <c r="S99" s="17"/>
    </row>
    <row r="100" spans="2:19" ht="24.95" customHeight="1">
      <c r="B100" s="127"/>
      <c r="C100" s="128"/>
      <c r="D100" s="148" t="s">
        <v>34</v>
      </c>
      <c r="E100" s="119">
        <v>200000</v>
      </c>
      <c r="F100" s="119">
        <f>Q100</f>
        <v>500000</v>
      </c>
      <c r="G100" s="119">
        <f>F100-E100</f>
        <v>300000</v>
      </c>
      <c r="H100" s="96" t="s">
        <v>34</v>
      </c>
      <c r="I100" s="97"/>
      <c r="J100" s="82"/>
      <c r="K100" s="82"/>
      <c r="L100" s="83"/>
      <c r="M100" s="82"/>
      <c r="N100" s="82" t="s">
        <v>1</v>
      </c>
      <c r="O100" s="83" t="s">
        <v>1</v>
      </c>
      <c r="P100" s="77" t="s">
        <v>1</v>
      </c>
      <c r="Q100" s="98">
        <f>SUM(Q101:Q102)</f>
        <v>500000</v>
      </c>
    </row>
    <row r="101" spans="2:19" ht="24.95" customHeight="1">
      <c r="B101" s="127"/>
      <c r="C101" s="128"/>
      <c r="D101" s="149"/>
      <c r="E101" s="119"/>
      <c r="F101" s="119"/>
      <c r="G101" s="119"/>
      <c r="H101" s="150" t="s">
        <v>128</v>
      </c>
      <c r="I101" s="97">
        <v>100000</v>
      </c>
      <c r="J101" s="82" t="s">
        <v>13</v>
      </c>
      <c r="K101" s="82" t="s">
        <v>14</v>
      </c>
      <c r="L101" s="83">
        <v>4</v>
      </c>
      <c r="M101" s="82" t="s">
        <v>18</v>
      </c>
      <c r="N101" s="82" t="s">
        <v>1</v>
      </c>
      <c r="O101" s="83" t="s">
        <v>1</v>
      </c>
      <c r="P101" s="77" t="s">
        <v>1</v>
      </c>
      <c r="Q101" s="98">
        <f>+I101*L101</f>
        <v>400000</v>
      </c>
    </row>
    <row r="102" spans="2:19" ht="24.95" customHeight="1">
      <c r="B102" s="127"/>
      <c r="C102" s="128"/>
      <c r="D102" s="151"/>
      <c r="E102" s="120"/>
      <c r="F102" s="120"/>
      <c r="G102" s="120"/>
      <c r="H102" s="152" t="s">
        <v>83</v>
      </c>
      <c r="I102" s="85">
        <v>100000</v>
      </c>
      <c r="J102" s="86" t="s">
        <v>13</v>
      </c>
      <c r="K102" s="86" t="s">
        <v>14</v>
      </c>
      <c r="L102" s="87">
        <v>1</v>
      </c>
      <c r="M102" s="86" t="s">
        <v>18</v>
      </c>
      <c r="N102" s="86" t="s">
        <v>1</v>
      </c>
      <c r="O102" s="87" t="s">
        <v>1</v>
      </c>
      <c r="P102" s="94" t="s">
        <v>1</v>
      </c>
      <c r="Q102" s="95">
        <f>+I102*L102</f>
        <v>100000</v>
      </c>
    </row>
    <row r="103" spans="2:19" ht="24.95" customHeight="1">
      <c r="B103" s="127"/>
      <c r="C103" s="128"/>
      <c r="D103" s="148" t="s">
        <v>35</v>
      </c>
      <c r="E103" s="119">
        <v>960000</v>
      </c>
      <c r="F103" s="119">
        <f>Q103</f>
        <v>720000</v>
      </c>
      <c r="G103" s="119">
        <f>F103-E103</f>
        <v>-240000</v>
      </c>
      <c r="H103" s="96" t="s">
        <v>35</v>
      </c>
      <c r="I103" s="97" t="s">
        <v>1</v>
      </c>
      <c r="J103" s="82" t="s">
        <v>1</v>
      </c>
      <c r="K103" s="82" t="s">
        <v>1</v>
      </c>
      <c r="L103" s="83" t="s">
        <v>1</v>
      </c>
      <c r="M103" s="82" t="s">
        <v>1</v>
      </c>
      <c r="N103" s="82" t="s">
        <v>1</v>
      </c>
      <c r="O103" s="83" t="s">
        <v>1</v>
      </c>
      <c r="P103" s="77" t="s">
        <v>1</v>
      </c>
      <c r="Q103" s="98">
        <f>Q104+Q105</f>
        <v>720000</v>
      </c>
    </row>
    <row r="104" spans="2:19" ht="24.95" customHeight="1">
      <c r="B104" s="127"/>
      <c r="C104" s="128"/>
      <c r="D104" s="148"/>
      <c r="E104" s="119"/>
      <c r="F104" s="119"/>
      <c r="G104" s="119"/>
      <c r="H104" s="96" t="s">
        <v>82</v>
      </c>
      <c r="I104" s="97">
        <v>20000</v>
      </c>
      <c r="J104" s="82" t="s">
        <v>13</v>
      </c>
      <c r="K104" s="82" t="s">
        <v>14</v>
      </c>
      <c r="L104" s="83">
        <v>12</v>
      </c>
      <c r="M104" s="82" t="s">
        <v>15</v>
      </c>
      <c r="N104" s="82" t="s">
        <v>1</v>
      </c>
      <c r="O104" s="83" t="s">
        <v>1</v>
      </c>
      <c r="P104" s="77" t="s">
        <v>1</v>
      </c>
      <c r="Q104" s="98">
        <f>+I104*L104</f>
        <v>240000</v>
      </c>
    </row>
    <row r="105" spans="2:19" ht="24.95" customHeight="1">
      <c r="B105" s="127"/>
      <c r="C105" s="128"/>
      <c r="D105" s="151"/>
      <c r="E105" s="120"/>
      <c r="F105" s="120"/>
      <c r="G105" s="120"/>
      <c r="H105" s="84" t="s">
        <v>211</v>
      </c>
      <c r="I105" s="85">
        <v>40000</v>
      </c>
      <c r="J105" s="86" t="s">
        <v>13</v>
      </c>
      <c r="K105" s="86" t="s">
        <v>14</v>
      </c>
      <c r="L105" s="87">
        <v>12</v>
      </c>
      <c r="M105" s="86" t="s">
        <v>15</v>
      </c>
      <c r="N105" s="86" t="s">
        <v>1</v>
      </c>
      <c r="O105" s="87" t="s">
        <v>1</v>
      </c>
      <c r="P105" s="94" t="s">
        <v>1</v>
      </c>
      <c r="Q105" s="95">
        <f>+I105*L105</f>
        <v>480000</v>
      </c>
    </row>
    <row r="106" spans="2:19" ht="24.95" customHeight="1">
      <c r="B106" s="127"/>
      <c r="C106" s="128"/>
      <c r="D106" s="148" t="s">
        <v>36</v>
      </c>
      <c r="E106" s="119">
        <v>870000</v>
      </c>
      <c r="F106" s="119">
        <f>Q106</f>
        <v>930000</v>
      </c>
      <c r="G106" s="119">
        <f>F106-E106</f>
        <v>60000</v>
      </c>
      <c r="H106" s="96" t="s">
        <v>106</v>
      </c>
      <c r="I106" s="97" t="s">
        <v>91</v>
      </c>
      <c r="J106" s="82" t="s">
        <v>91</v>
      </c>
      <c r="K106" s="82" t="s">
        <v>91</v>
      </c>
      <c r="L106" s="83" t="s">
        <v>91</v>
      </c>
      <c r="M106" s="82" t="s">
        <v>91</v>
      </c>
      <c r="N106" s="82" t="s">
        <v>91</v>
      </c>
      <c r="O106" s="83" t="s">
        <v>91</v>
      </c>
      <c r="P106" s="77" t="s">
        <v>91</v>
      </c>
      <c r="Q106" s="98">
        <f>SUM(Q107:Q111)</f>
        <v>930000</v>
      </c>
    </row>
    <row r="107" spans="2:19" ht="24.95" customHeight="1">
      <c r="B107" s="127"/>
      <c r="C107" s="128"/>
      <c r="D107" s="128"/>
      <c r="E107" s="119"/>
      <c r="F107" s="119"/>
      <c r="G107" s="119"/>
      <c r="H107" s="96" t="s">
        <v>107</v>
      </c>
      <c r="I107" s="97">
        <v>100000</v>
      </c>
      <c r="J107" s="82" t="s">
        <v>86</v>
      </c>
      <c r="K107" s="82" t="s">
        <v>87</v>
      </c>
      <c r="L107" s="83">
        <v>3</v>
      </c>
      <c r="M107" s="82" t="s">
        <v>92</v>
      </c>
      <c r="N107" s="82" t="s">
        <v>91</v>
      </c>
      <c r="O107" s="83" t="s">
        <v>91</v>
      </c>
      <c r="P107" s="77" t="s">
        <v>91</v>
      </c>
      <c r="Q107" s="98">
        <f>+I107*L107</f>
        <v>300000</v>
      </c>
    </row>
    <row r="108" spans="2:19" ht="24.95" customHeight="1">
      <c r="B108" s="127"/>
      <c r="C108" s="128"/>
      <c r="D108" s="128"/>
      <c r="E108" s="119"/>
      <c r="F108" s="119"/>
      <c r="G108" s="119"/>
      <c r="H108" s="96" t="s">
        <v>108</v>
      </c>
      <c r="I108" s="97">
        <v>15000</v>
      </c>
      <c r="J108" s="82" t="s">
        <v>86</v>
      </c>
      <c r="K108" s="82" t="s">
        <v>87</v>
      </c>
      <c r="L108" s="83">
        <v>2</v>
      </c>
      <c r="M108" s="82" t="s">
        <v>92</v>
      </c>
      <c r="N108" s="82" t="s">
        <v>91</v>
      </c>
      <c r="O108" s="83" t="s">
        <v>91</v>
      </c>
      <c r="P108" s="77" t="s">
        <v>91</v>
      </c>
      <c r="Q108" s="98">
        <f>+I108*L108</f>
        <v>30000</v>
      </c>
    </row>
    <row r="109" spans="2:19" ht="24.95" customHeight="1">
      <c r="B109" s="127"/>
      <c r="C109" s="128"/>
      <c r="D109" s="128"/>
      <c r="E109" s="119"/>
      <c r="F109" s="119"/>
      <c r="G109" s="119"/>
      <c r="H109" s="96" t="s">
        <v>109</v>
      </c>
      <c r="I109" s="97">
        <v>80000</v>
      </c>
      <c r="J109" s="82" t="s">
        <v>86</v>
      </c>
      <c r="K109" s="82" t="s">
        <v>87</v>
      </c>
      <c r="L109" s="83">
        <v>4</v>
      </c>
      <c r="M109" s="82" t="s">
        <v>92</v>
      </c>
      <c r="N109" s="82"/>
      <c r="O109" s="83"/>
      <c r="P109" s="77"/>
      <c r="Q109" s="98">
        <f>+I109*L109</f>
        <v>320000</v>
      </c>
    </row>
    <row r="110" spans="2:19" ht="24.95" customHeight="1">
      <c r="B110" s="127"/>
      <c r="C110" s="128"/>
      <c r="D110" s="128"/>
      <c r="E110" s="119"/>
      <c r="F110" s="119"/>
      <c r="G110" s="119"/>
      <c r="H110" s="96" t="s">
        <v>110</v>
      </c>
      <c r="I110" s="97">
        <v>40000</v>
      </c>
      <c r="J110" s="82" t="s">
        <v>86</v>
      </c>
      <c r="K110" s="82" t="s">
        <v>87</v>
      </c>
      <c r="L110" s="83">
        <v>2</v>
      </c>
      <c r="M110" s="82" t="s">
        <v>92</v>
      </c>
      <c r="N110" s="82" t="s">
        <v>91</v>
      </c>
      <c r="O110" s="83" t="s">
        <v>91</v>
      </c>
      <c r="P110" s="77" t="s">
        <v>91</v>
      </c>
      <c r="Q110" s="98">
        <f>+I110*L110</f>
        <v>80000</v>
      </c>
    </row>
    <row r="111" spans="2:19" ht="24.95" customHeight="1">
      <c r="B111" s="127"/>
      <c r="C111" s="128"/>
      <c r="D111" s="141"/>
      <c r="E111" s="120"/>
      <c r="F111" s="120"/>
      <c r="G111" s="120"/>
      <c r="H111" s="84" t="s">
        <v>111</v>
      </c>
      <c r="I111" s="85">
        <v>50000</v>
      </c>
      <c r="J111" s="86" t="s">
        <v>86</v>
      </c>
      <c r="K111" s="86" t="s">
        <v>87</v>
      </c>
      <c r="L111" s="87">
        <v>4</v>
      </c>
      <c r="M111" s="86" t="s">
        <v>92</v>
      </c>
      <c r="N111" s="86"/>
      <c r="O111" s="87"/>
      <c r="P111" s="94"/>
      <c r="Q111" s="95">
        <f>+I111*L111</f>
        <v>200000</v>
      </c>
    </row>
    <row r="112" spans="2:19" ht="24.95" customHeight="1">
      <c r="B112" s="127"/>
      <c r="C112" s="128"/>
      <c r="D112" s="128" t="s">
        <v>37</v>
      </c>
      <c r="E112" s="119">
        <v>1170000</v>
      </c>
      <c r="F112" s="119">
        <f>Q112</f>
        <v>1270000</v>
      </c>
      <c r="G112" s="119">
        <f>F112-E112</f>
        <v>100000</v>
      </c>
      <c r="H112" s="96" t="s">
        <v>112</v>
      </c>
      <c r="I112" s="97" t="s">
        <v>91</v>
      </c>
      <c r="J112" s="82" t="s">
        <v>91</v>
      </c>
      <c r="K112" s="82" t="s">
        <v>91</v>
      </c>
      <c r="L112" s="83" t="s">
        <v>91</v>
      </c>
      <c r="M112" s="82" t="s">
        <v>91</v>
      </c>
      <c r="N112" s="82" t="s">
        <v>91</v>
      </c>
      <c r="O112" s="83" t="s">
        <v>91</v>
      </c>
      <c r="P112" s="77" t="s">
        <v>91</v>
      </c>
      <c r="Q112" s="98">
        <f>SUM(Q113:Q116)</f>
        <v>1270000</v>
      </c>
    </row>
    <row r="113" spans="2:17" ht="24.95" customHeight="1">
      <c r="B113" s="127"/>
      <c r="C113" s="128"/>
      <c r="D113" s="128"/>
      <c r="E113" s="119"/>
      <c r="F113" s="119"/>
      <c r="G113" s="119"/>
      <c r="H113" s="96" t="s">
        <v>113</v>
      </c>
      <c r="I113" s="97">
        <v>200000</v>
      </c>
      <c r="J113" s="82" t="s">
        <v>86</v>
      </c>
      <c r="K113" s="82" t="s">
        <v>87</v>
      </c>
      <c r="L113" s="83">
        <v>3</v>
      </c>
      <c r="M113" s="82" t="s">
        <v>92</v>
      </c>
      <c r="N113" s="82" t="s">
        <v>91</v>
      </c>
      <c r="O113" s="83" t="s">
        <v>91</v>
      </c>
      <c r="P113" s="77" t="s">
        <v>91</v>
      </c>
      <c r="Q113" s="98">
        <f>+I113*L113</f>
        <v>600000</v>
      </c>
    </row>
    <row r="114" spans="2:17" ht="24.95" customHeight="1">
      <c r="B114" s="127"/>
      <c r="C114" s="128"/>
      <c r="D114" s="128"/>
      <c r="E114" s="119"/>
      <c r="F114" s="119"/>
      <c r="G114" s="119"/>
      <c r="H114" s="96" t="s">
        <v>114</v>
      </c>
      <c r="I114" s="97">
        <v>100000</v>
      </c>
      <c r="J114" s="82" t="s">
        <v>86</v>
      </c>
      <c r="K114" s="82" t="s">
        <v>87</v>
      </c>
      <c r="L114" s="83">
        <v>4</v>
      </c>
      <c r="M114" s="82" t="s">
        <v>92</v>
      </c>
      <c r="N114" s="82"/>
      <c r="O114" s="83"/>
      <c r="P114" s="77"/>
      <c r="Q114" s="98">
        <f>+I114*L114</f>
        <v>400000</v>
      </c>
    </row>
    <row r="115" spans="2:17" ht="24.95" customHeight="1">
      <c r="B115" s="127"/>
      <c r="C115" s="128"/>
      <c r="D115" s="128"/>
      <c r="E115" s="119"/>
      <c r="F115" s="119"/>
      <c r="G115" s="119"/>
      <c r="H115" s="96" t="s">
        <v>115</v>
      </c>
      <c r="I115" s="97">
        <v>150000</v>
      </c>
      <c r="J115" s="82" t="s">
        <v>86</v>
      </c>
      <c r="K115" s="82" t="s">
        <v>87</v>
      </c>
      <c r="L115" s="83">
        <v>1</v>
      </c>
      <c r="M115" s="82" t="s">
        <v>92</v>
      </c>
      <c r="N115" s="82"/>
      <c r="O115" s="83"/>
      <c r="P115" s="77"/>
      <c r="Q115" s="98">
        <f>+I115*L115</f>
        <v>150000</v>
      </c>
    </row>
    <row r="116" spans="2:17" ht="24.95" customHeight="1">
      <c r="B116" s="127"/>
      <c r="C116" s="128"/>
      <c r="D116" s="141"/>
      <c r="E116" s="120"/>
      <c r="F116" s="120"/>
      <c r="G116" s="120"/>
      <c r="H116" s="152" t="s">
        <v>206</v>
      </c>
      <c r="I116" s="85">
        <v>10000</v>
      </c>
      <c r="J116" s="86" t="s">
        <v>86</v>
      </c>
      <c r="K116" s="86" t="s">
        <v>87</v>
      </c>
      <c r="L116" s="87">
        <v>12</v>
      </c>
      <c r="M116" s="86" t="s">
        <v>88</v>
      </c>
      <c r="N116" s="86" t="s">
        <v>91</v>
      </c>
      <c r="O116" s="87" t="s">
        <v>91</v>
      </c>
      <c r="P116" s="94" t="s">
        <v>91</v>
      </c>
      <c r="Q116" s="95">
        <f>+I116*L116</f>
        <v>120000</v>
      </c>
    </row>
    <row r="117" spans="2:17" ht="24.95" customHeight="1">
      <c r="B117" s="127"/>
      <c r="C117" s="128"/>
      <c r="D117" s="128" t="s">
        <v>38</v>
      </c>
      <c r="E117" s="119">
        <v>1900000</v>
      </c>
      <c r="F117" s="119">
        <f>Q117</f>
        <v>2400000</v>
      </c>
      <c r="G117" s="119">
        <f>F117-E117</f>
        <v>500000</v>
      </c>
      <c r="H117" s="96" t="s">
        <v>38</v>
      </c>
      <c r="I117" s="97" t="s">
        <v>1</v>
      </c>
      <c r="J117" s="82" t="s">
        <v>1</v>
      </c>
      <c r="K117" s="82" t="s">
        <v>1</v>
      </c>
      <c r="L117" s="83" t="s">
        <v>1</v>
      </c>
      <c r="M117" s="82" t="s">
        <v>1</v>
      </c>
      <c r="N117" s="82" t="s">
        <v>1</v>
      </c>
      <c r="O117" s="83" t="s">
        <v>1</v>
      </c>
      <c r="P117" s="77" t="s">
        <v>1</v>
      </c>
      <c r="Q117" s="98">
        <f>SUM(Q118:Q119)</f>
        <v>2400000</v>
      </c>
    </row>
    <row r="118" spans="2:17" ht="24.95" customHeight="1">
      <c r="B118" s="127"/>
      <c r="C118" s="128"/>
      <c r="D118" s="128"/>
      <c r="E118" s="119"/>
      <c r="F118" s="119"/>
      <c r="G118" s="119"/>
      <c r="H118" s="153" t="s">
        <v>164</v>
      </c>
      <c r="I118" s="97">
        <v>2000000</v>
      </c>
      <c r="J118" s="82" t="s">
        <v>13</v>
      </c>
      <c r="K118" s="82" t="s">
        <v>14</v>
      </c>
      <c r="L118" s="83">
        <v>1</v>
      </c>
      <c r="M118" s="82" t="s">
        <v>18</v>
      </c>
      <c r="N118" s="82" t="s">
        <v>1</v>
      </c>
      <c r="O118" s="83" t="s">
        <v>1</v>
      </c>
      <c r="P118" s="77" t="s">
        <v>1</v>
      </c>
      <c r="Q118" s="98">
        <f>+I118*L118</f>
        <v>2000000</v>
      </c>
    </row>
    <row r="119" spans="2:17" ht="24.95" customHeight="1">
      <c r="B119" s="125"/>
      <c r="C119" s="128"/>
      <c r="D119" s="128"/>
      <c r="E119" s="119"/>
      <c r="F119" s="119"/>
      <c r="G119" s="119"/>
      <c r="H119" s="81" t="s">
        <v>208</v>
      </c>
      <c r="I119" s="97">
        <v>200000</v>
      </c>
      <c r="J119" s="82" t="s">
        <v>13</v>
      </c>
      <c r="K119" s="82" t="s">
        <v>14</v>
      </c>
      <c r="L119" s="83">
        <v>2</v>
      </c>
      <c r="M119" s="82" t="s">
        <v>18</v>
      </c>
      <c r="N119" s="82" t="s">
        <v>1</v>
      </c>
      <c r="O119" s="83" t="s">
        <v>1</v>
      </c>
      <c r="P119" s="77" t="s">
        <v>1</v>
      </c>
      <c r="Q119" s="98">
        <f>+I119*L119</f>
        <v>400000</v>
      </c>
    </row>
    <row r="120" spans="2:17" ht="24.95" customHeight="1">
      <c r="B120" s="125"/>
      <c r="C120" s="205"/>
      <c r="D120" s="129" t="s">
        <v>210</v>
      </c>
      <c r="E120" s="220">
        <v>0</v>
      </c>
      <c r="F120" s="134">
        <f>Q120</f>
        <v>1200000</v>
      </c>
      <c r="G120" s="134">
        <f>F120-E120</f>
        <v>1200000</v>
      </c>
      <c r="H120" s="201" t="s">
        <v>210</v>
      </c>
      <c r="I120" s="136"/>
      <c r="J120" s="137"/>
      <c r="K120" s="137"/>
      <c r="L120" s="138"/>
      <c r="M120" s="137"/>
      <c r="N120" s="137"/>
      <c r="O120" s="138"/>
      <c r="P120" s="139"/>
      <c r="Q120" s="140">
        <f>Q121</f>
        <v>1200000</v>
      </c>
    </row>
    <row r="121" spans="2:17" ht="24.95" customHeight="1">
      <c r="B121" s="125"/>
      <c r="C121" s="205"/>
      <c r="D121" s="141"/>
      <c r="E121" s="120"/>
      <c r="F121" s="120"/>
      <c r="G121" s="120"/>
      <c r="H121" s="152" t="s">
        <v>226</v>
      </c>
      <c r="I121" s="85">
        <v>100000</v>
      </c>
      <c r="J121" s="86" t="s">
        <v>13</v>
      </c>
      <c r="K121" s="86" t="s">
        <v>14</v>
      </c>
      <c r="L121" s="87">
        <v>12</v>
      </c>
      <c r="M121" s="86" t="s">
        <v>18</v>
      </c>
      <c r="N121" s="86" t="s">
        <v>1</v>
      </c>
      <c r="O121" s="87" t="s">
        <v>1</v>
      </c>
      <c r="P121" s="94" t="s">
        <v>1</v>
      </c>
      <c r="Q121" s="95">
        <f>+I121*L121</f>
        <v>1200000</v>
      </c>
    </row>
    <row r="122" spans="2:17" ht="24.95" customHeight="1">
      <c r="B122" s="125"/>
      <c r="C122" s="205"/>
      <c r="D122" s="129" t="s">
        <v>207</v>
      </c>
      <c r="E122" s="220">
        <v>0</v>
      </c>
      <c r="F122" s="134">
        <f>Q122</f>
        <v>600000</v>
      </c>
      <c r="G122" s="134">
        <f>F122-E122</f>
        <v>600000</v>
      </c>
      <c r="H122" s="201" t="s">
        <v>207</v>
      </c>
      <c r="I122" s="136"/>
      <c r="J122" s="137"/>
      <c r="K122" s="137"/>
      <c r="L122" s="138"/>
      <c r="M122" s="137"/>
      <c r="N122" s="137" t="s">
        <v>1</v>
      </c>
      <c r="O122" s="138" t="s">
        <v>1</v>
      </c>
      <c r="P122" s="139" t="s">
        <v>1</v>
      </c>
      <c r="Q122" s="140">
        <f>Q123</f>
        <v>600000</v>
      </c>
    </row>
    <row r="123" spans="2:17" ht="24.95" customHeight="1">
      <c r="B123" s="125"/>
      <c r="C123" s="204"/>
      <c r="D123" s="141"/>
      <c r="E123" s="119"/>
      <c r="F123" s="119"/>
      <c r="G123" s="119"/>
      <c r="H123" s="81" t="s">
        <v>209</v>
      </c>
      <c r="I123" s="97">
        <v>50000</v>
      </c>
      <c r="J123" s="82" t="s">
        <v>13</v>
      </c>
      <c r="K123" s="82" t="s">
        <v>14</v>
      </c>
      <c r="L123" s="83">
        <v>12</v>
      </c>
      <c r="M123" s="82" t="s">
        <v>18</v>
      </c>
      <c r="N123" s="82" t="s">
        <v>1</v>
      </c>
      <c r="O123" s="83" t="s">
        <v>1</v>
      </c>
      <c r="P123" s="77" t="s">
        <v>1</v>
      </c>
      <c r="Q123" s="98">
        <f>+I123*L123</f>
        <v>600000</v>
      </c>
    </row>
    <row r="124" spans="2:17" ht="24.95" customHeight="1">
      <c r="B124" s="125"/>
      <c r="C124" s="321" t="s">
        <v>39</v>
      </c>
      <c r="D124" s="304"/>
      <c r="E124" s="121">
        <f>E125+E127+E132+E135</f>
        <v>3729000</v>
      </c>
      <c r="F124" s="121">
        <f>F125+F127+F132+F135</f>
        <v>5479000</v>
      </c>
      <c r="G124" s="121">
        <f>F124-E124</f>
        <v>1750000</v>
      </c>
      <c r="H124" s="88" t="s">
        <v>240</v>
      </c>
      <c r="I124" s="89"/>
      <c r="J124" s="90"/>
      <c r="K124" s="90"/>
      <c r="L124" s="91"/>
      <c r="M124" s="90"/>
      <c r="N124" s="90"/>
      <c r="O124" s="91"/>
      <c r="P124" s="92"/>
      <c r="Q124" s="93">
        <f>Q125+Q127+Q132+Q135</f>
        <v>5479000</v>
      </c>
    </row>
    <row r="125" spans="2:17" ht="24.95" customHeight="1">
      <c r="B125" s="127"/>
      <c r="C125" s="129"/>
      <c r="D125" s="128" t="s">
        <v>27</v>
      </c>
      <c r="E125" s="119">
        <v>1400000</v>
      </c>
      <c r="F125" s="119">
        <f>Q125</f>
        <v>1200000</v>
      </c>
      <c r="G125" s="119">
        <f>F125-E125</f>
        <v>-200000</v>
      </c>
      <c r="H125" s="96" t="s">
        <v>52</v>
      </c>
      <c r="I125" s="97" t="s">
        <v>1</v>
      </c>
      <c r="J125" s="82" t="s">
        <v>1</v>
      </c>
      <c r="K125" s="82" t="s">
        <v>1</v>
      </c>
      <c r="L125" s="83" t="s">
        <v>1</v>
      </c>
      <c r="M125" s="82" t="s">
        <v>1</v>
      </c>
      <c r="N125" s="82" t="s">
        <v>1</v>
      </c>
      <c r="O125" s="83" t="s">
        <v>1</v>
      </c>
      <c r="P125" s="77" t="s">
        <v>1</v>
      </c>
      <c r="Q125" s="98">
        <f>SUM(Q126:Q126)</f>
        <v>1200000</v>
      </c>
    </row>
    <row r="126" spans="2:17" ht="24.95" customHeight="1">
      <c r="B126" s="127"/>
      <c r="C126" s="128"/>
      <c r="D126" s="141"/>
      <c r="E126" s="120"/>
      <c r="F126" s="120"/>
      <c r="G126" s="120"/>
      <c r="H126" s="152" t="s">
        <v>81</v>
      </c>
      <c r="I126" s="85">
        <v>300000</v>
      </c>
      <c r="J126" s="86" t="s">
        <v>13</v>
      </c>
      <c r="K126" s="86" t="s">
        <v>14</v>
      </c>
      <c r="L126" s="87">
        <v>4</v>
      </c>
      <c r="M126" s="86" t="s">
        <v>18</v>
      </c>
      <c r="N126" s="86" t="s">
        <v>1</v>
      </c>
      <c r="O126" s="87" t="s">
        <v>1</v>
      </c>
      <c r="P126" s="94" t="s">
        <v>1</v>
      </c>
      <c r="Q126" s="95">
        <f>+I126*L126</f>
        <v>1200000</v>
      </c>
    </row>
    <row r="127" spans="2:17" ht="24.95" customHeight="1">
      <c r="B127" s="127"/>
      <c r="C127" s="128"/>
      <c r="D127" s="128" t="s">
        <v>160</v>
      </c>
      <c r="E127" s="119">
        <v>1229000</v>
      </c>
      <c r="F127" s="119">
        <f>Q127</f>
        <v>2179000</v>
      </c>
      <c r="G127" s="119">
        <f>F127-E127</f>
        <v>950000</v>
      </c>
      <c r="H127" s="81" t="s">
        <v>165</v>
      </c>
      <c r="I127" s="97"/>
      <c r="J127" s="82"/>
      <c r="K127" s="82"/>
      <c r="L127" s="83"/>
      <c r="M127" s="82"/>
      <c r="N127" s="82"/>
      <c r="O127" s="83"/>
      <c r="P127" s="77"/>
      <c r="Q127" s="98">
        <f>Q128+Q129+Q130+Q131</f>
        <v>2179000</v>
      </c>
    </row>
    <row r="128" spans="2:17" ht="24.95" customHeight="1">
      <c r="B128" s="127"/>
      <c r="C128" s="128"/>
      <c r="D128" s="149"/>
      <c r="E128" s="119"/>
      <c r="F128" s="119"/>
      <c r="G128" s="119"/>
      <c r="H128" s="81" t="s">
        <v>166</v>
      </c>
      <c r="I128" s="97">
        <v>400000</v>
      </c>
      <c r="J128" s="82" t="s">
        <v>13</v>
      </c>
      <c r="K128" s="82" t="s">
        <v>14</v>
      </c>
      <c r="L128" s="83">
        <v>4</v>
      </c>
      <c r="M128" s="82" t="s">
        <v>18</v>
      </c>
      <c r="N128" s="82" t="s">
        <v>1</v>
      </c>
      <c r="O128" s="83" t="s">
        <v>1</v>
      </c>
      <c r="P128" s="77" t="s">
        <v>1</v>
      </c>
      <c r="Q128" s="98">
        <f>+I128*L128</f>
        <v>1600000</v>
      </c>
    </row>
    <row r="129" spans="2:17" ht="24.95" customHeight="1">
      <c r="B129" s="127"/>
      <c r="C129" s="128"/>
      <c r="D129" s="131"/>
      <c r="E129" s="119"/>
      <c r="F129" s="119"/>
      <c r="G129" s="119"/>
      <c r="H129" s="81" t="s">
        <v>167</v>
      </c>
      <c r="I129" s="97">
        <v>24000</v>
      </c>
      <c r="J129" s="82" t="s">
        <v>13</v>
      </c>
      <c r="K129" s="82" t="s">
        <v>14</v>
      </c>
      <c r="L129" s="83">
        <v>6</v>
      </c>
      <c r="M129" s="99" t="s">
        <v>16</v>
      </c>
      <c r="N129" s="82"/>
      <c r="O129" s="83"/>
      <c r="P129" s="77"/>
      <c r="Q129" s="98">
        <f>+I129*L129</f>
        <v>144000</v>
      </c>
    </row>
    <row r="130" spans="2:17" ht="24.95" customHeight="1">
      <c r="B130" s="127"/>
      <c r="C130" s="128"/>
      <c r="D130" s="128"/>
      <c r="E130" s="119"/>
      <c r="F130" s="119"/>
      <c r="G130" s="119"/>
      <c r="H130" s="81" t="s">
        <v>168</v>
      </c>
      <c r="I130" s="97">
        <v>35000</v>
      </c>
      <c r="J130" s="82" t="s">
        <v>13</v>
      </c>
      <c r="K130" s="82" t="s">
        <v>14</v>
      </c>
      <c r="L130" s="83">
        <v>1</v>
      </c>
      <c r="M130" s="99" t="s">
        <v>16</v>
      </c>
      <c r="N130" s="82"/>
      <c r="O130" s="83"/>
      <c r="P130" s="77"/>
      <c r="Q130" s="98">
        <f>+I130*L130</f>
        <v>35000</v>
      </c>
    </row>
    <row r="131" spans="2:17" ht="24.95" customHeight="1">
      <c r="B131" s="127"/>
      <c r="C131" s="128"/>
      <c r="D131" s="128"/>
      <c r="E131" s="119"/>
      <c r="F131" s="119"/>
      <c r="G131" s="119"/>
      <c r="H131" s="81" t="s">
        <v>216</v>
      </c>
      <c r="I131" s="97">
        <v>50000</v>
      </c>
      <c r="J131" s="82" t="s">
        <v>13</v>
      </c>
      <c r="K131" s="82" t="s">
        <v>14</v>
      </c>
      <c r="L131" s="83">
        <v>8</v>
      </c>
      <c r="M131" s="99" t="s">
        <v>18</v>
      </c>
      <c r="N131" s="82"/>
      <c r="O131" s="83"/>
      <c r="P131" s="77"/>
      <c r="Q131" s="98">
        <f>+I131*L131</f>
        <v>400000</v>
      </c>
    </row>
    <row r="132" spans="2:17" ht="24.95" customHeight="1">
      <c r="B132" s="127"/>
      <c r="C132" s="128"/>
      <c r="D132" s="200" t="s">
        <v>163</v>
      </c>
      <c r="E132" s="134">
        <v>1000000</v>
      </c>
      <c r="F132" s="134">
        <f>Q132</f>
        <v>1500000</v>
      </c>
      <c r="G132" s="134">
        <f>F132-E132</f>
        <v>500000</v>
      </c>
      <c r="H132" s="202" t="s">
        <v>171</v>
      </c>
      <c r="I132" s="136"/>
      <c r="J132" s="137"/>
      <c r="K132" s="137"/>
      <c r="L132" s="138"/>
      <c r="M132" s="137"/>
      <c r="N132" s="137"/>
      <c r="O132" s="138"/>
      <c r="P132" s="139"/>
      <c r="Q132" s="140">
        <f>Q133+Q134</f>
        <v>1500000</v>
      </c>
    </row>
    <row r="133" spans="2:17" ht="24.95" customHeight="1">
      <c r="B133" s="127"/>
      <c r="C133" s="128"/>
      <c r="D133" s="198"/>
      <c r="E133" s="119"/>
      <c r="F133" s="119"/>
      <c r="G133" s="119"/>
      <c r="H133" s="81" t="s">
        <v>170</v>
      </c>
      <c r="I133" s="97">
        <v>400000</v>
      </c>
      <c r="J133" s="82" t="s">
        <v>13</v>
      </c>
      <c r="K133" s="82" t="s">
        <v>14</v>
      </c>
      <c r="L133" s="83">
        <v>3</v>
      </c>
      <c r="M133" s="82" t="s">
        <v>18</v>
      </c>
      <c r="N133" s="82" t="s">
        <v>1</v>
      </c>
      <c r="O133" s="83" t="s">
        <v>1</v>
      </c>
      <c r="P133" s="77" t="s">
        <v>1</v>
      </c>
      <c r="Q133" s="98">
        <f>I133*L133</f>
        <v>1200000</v>
      </c>
    </row>
    <row r="134" spans="2:17" ht="24.95" customHeight="1">
      <c r="B134" s="127"/>
      <c r="C134" s="128"/>
      <c r="D134" s="141"/>
      <c r="E134" s="120"/>
      <c r="F134" s="120"/>
      <c r="G134" s="120"/>
      <c r="H134" s="152" t="s">
        <v>169</v>
      </c>
      <c r="I134" s="85">
        <v>300000</v>
      </c>
      <c r="J134" s="86" t="s">
        <v>13</v>
      </c>
      <c r="K134" s="86" t="s">
        <v>14</v>
      </c>
      <c r="L134" s="87">
        <v>1</v>
      </c>
      <c r="M134" s="86" t="s">
        <v>18</v>
      </c>
      <c r="N134" s="86" t="s">
        <v>1</v>
      </c>
      <c r="O134" s="87" t="s">
        <v>1</v>
      </c>
      <c r="P134" s="94" t="s">
        <v>1</v>
      </c>
      <c r="Q134" s="95">
        <f>I134*L134</f>
        <v>300000</v>
      </c>
    </row>
    <row r="135" spans="2:17" ht="24.95" customHeight="1">
      <c r="B135" s="127"/>
      <c r="C135" s="128"/>
      <c r="D135" s="128" t="s">
        <v>161</v>
      </c>
      <c r="E135" s="119">
        <v>100000</v>
      </c>
      <c r="F135" s="119">
        <f>Q135</f>
        <v>600000</v>
      </c>
      <c r="G135" s="119">
        <f>F135-E135</f>
        <v>500000</v>
      </c>
      <c r="H135" s="96" t="s">
        <v>161</v>
      </c>
      <c r="I135" s="97"/>
      <c r="J135" s="82"/>
      <c r="K135" s="82"/>
      <c r="L135" s="83"/>
      <c r="M135" s="82"/>
      <c r="N135" s="82" t="s">
        <v>1</v>
      </c>
      <c r="O135" s="83" t="s">
        <v>1</v>
      </c>
      <c r="P135" s="77" t="s">
        <v>1</v>
      </c>
      <c r="Q135" s="98">
        <f>Q136</f>
        <v>600000</v>
      </c>
    </row>
    <row r="136" spans="2:17" ht="24.95" customHeight="1">
      <c r="B136" s="127"/>
      <c r="C136" s="128"/>
      <c r="D136" s="131"/>
      <c r="E136" s="119"/>
      <c r="F136" s="119"/>
      <c r="G136" s="119"/>
      <c r="H136" s="81" t="s">
        <v>162</v>
      </c>
      <c r="I136" s="97">
        <v>150000</v>
      </c>
      <c r="J136" s="82" t="s">
        <v>13</v>
      </c>
      <c r="K136" s="82" t="s">
        <v>14</v>
      </c>
      <c r="L136" s="83">
        <v>4</v>
      </c>
      <c r="M136" s="82" t="s">
        <v>18</v>
      </c>
      <c r="N136" s="82" t="s">
        <v>1</v>
      </c>
      <c r="O136" s="83" t="s">
        <v>1</v>
      </c>
      <c r="P136" s="77" t="s">
        <v>1</v>
      </c>
      <c r="Q136" s="98">
        <f>I136*L136</f>
        <v>600000</v>
      </c>
    </row>
    <row r="137" spans="2:17" ht="24.95" customHeight="1">
      <c r="B137" s="123" t="s">
        <v>156</v>
      </c>
      <c r="C137" s="124"/>
      <c r="D137" s="133"/>
      <c r="E137" s="121">
        <f>SUM(E138)</f>
        <v>108321</v>
      </c>
      <c r="F137" s="121">
        <f>F138</f>
        <v>335930</v>
      </c>
      <c r="G137" s="121">
        <f t="shared" ref="G137:G139" si="7">F137-E137</f>
        <v>227609</v>
      </c>
      <c r="H137" s="88" t="s">
        <v>242</v>
      </c>
      <c r="I137" s="89"/>
      <c r="J137" s="90"/>
      <c r="K137" s="90"/>
      <c r="L137" s="91"/>
      <c r="M137" s="90"/>
      <c r="N137" s="90"/>
      <c r="O137" s="91"/>
      <c r="P137" s="92"/>
      <c r="Q137" s="93">
        <f>Q138</f>
        <v>335930</v>
      </c>
    </row>
    <row r="138" spans="2:17" ht="24.95" customHeight="1">
      <c r="B138" s="125"/>
      <c r="C138" s="327" t="s">
        <v>156</v>
      </c>
      <c r="D138" s="304"/>
      <c r="E138" s="121">
        <f>E139+E140</f>
        <v>108321</v>
      </c>
      <c r="F138" s="121">
        <f>Q138</f>
        <v>335930</v>
      </c>
      <c r="G138" s="121">
        <f>F138-E138</f>
        <v>227609</v>
      </c>
      <c r="H138" s="88" t="s">
        <v>241</v>
      </c>
      <c r="I138" s="89"/>
      <c r="J138" s="90"/>
      <c r="K138" s="90"/>
      <c r="L138" s="91"/>
      <c r="M138" s="90"/>
      <c r="N138" s="90"/>
      <c r="O138" s="91"/>
      <c r="P138" s="92"/>
      <c r="Q138" s="93">
        <f>SUM(Q139:Q140)</f>
        <v>335930</v>
      </c>
    </row>
    <row r="139" spans="2:17" ht="24.95" customHeight="1">
      <c r="B139" s="127"/>
      <c r="C139" s="129"/>
      <c r="D139" s="142" t="s">
        <v>28</v>
      </c>
      <c r="E139" s="121">
        <v>84840</v>
      </c>
      <c r="F139" s="121">
        <f>Q139</f>
        <v>295930</v>
      </c>
      <c r="G139" s="121">
        <f t="shared" si="7"/>
        <v>211090</v>
      </c>
      <c r="H139" s="88" t="s">
        <v>116</v>
      </c>
      <c r="I139" s="89">
        <v>295930</v>
      </c>
      <c r="J139" s="90" t="s">
        <v>86</v>
      </c>
      <c r="K139" s="90" t="s">
        <v>87</v>
      </c>
      <c r="L139" s="91">
        <v>1</v>
      </c>
      <c r="M139" s="90" t="s">
        <v>92</v>
      </c>
      <c r="N139" s="90" t="s">
        <v>91</v>
      </c>
      <c r="O139" s="91" t="s">
        <v>91</v>
      </c>
      <c r="P139" s="92" t="s">
        <v>91</v>
      </c>
      <c r="Q139" s="93">
        <f>I139*L139</f>
        <v>295930</v>
      </c>
    </row>
    <row r="140" spans="2:17" ht="24.95" customHeight="1" thickBot="1">
      <c r="B140" s="130"/>
      <c r="C140" s="126"/>
      <c r="D140" s="190" t="s">
        <v>157</v>
      </c>
      <c r="E140" s="191">
        <v>23481</v>
      </c>
      <c r="F140" s="191">
        <f>Q140</f>
        <v>40000</v>
      </c>
      <c r="G140" s="191">
        <f t="shared" ref="G140" si="8">F140-E140</f>
        <v>16519</v>
      </c>
      <c r="H140" s="192" t="s">
        <v>158</v>
      </c>
      <c r="I140" s="193">
        <v>40000</v>
      </c>
      <c r="J140" s="194" t="s">
        <v>13</v>
      </c>
      <c r="K140" s="194" t="s">
        <v>14</v>
      </c>
      <c r="L140" s="195">
        <v>1</v>
      </c>
      <c r="M140" s="194" t="s">
        <v>18</v>
      </c>
      <c r="N140" s="194" t="s">
        <v>1</v>
      </c>
      <c r="O140" s="195" t="s">
        <v>1</v>
      </c>
      <c r="P140" s="196" t="s">
        <v>1</v>
      </c>
      <c r="Q140" s="197">
        <f>I140*L140</f>
        <v>40000</v>
      </c>
    </row>
    <row r="141" spans="2:17" ht="18" customHeight="1">
      <c r="D141" s="4"/>
      <c r="E141" s="6"/>
      <c r="F141" s="6"/>
      <c r="G141" s="6"/>
      <c r="H141" s="4" t="s">
        <v>54</v>
      </c>
      <c r="I141" s="4" t="s">
        <v>1</v>
      </c>
    </row>
    <row r="142" spans="2:17" ht="18" customHeight="1">
      <c r="I142" s="8"/>
    </row>
  </sheetData>
  <mergeCells count="16">
    <mergeCell ref="C138:D138"/>
    <mergeCell ref="B8:D8"/>
    <mergeCell ref="C124:D124"/>
    <mergeCell ref="C90:D90"/>
    <mergeCell ref="C81:D81"/>
    <mergeCell ref="B83:D83"/>
    <mergeCell ref="C84:D84"/>
    <mergeCell ref="H23:H24"/>
    <mergeCell ref="H25:H26"/>
    <mergeCell ref="H5:Q6"/>
    <mergeCell ref="B7:D7"/>
    <mergeCell ref="B5:B6"/>
    <mergeCell ref="C5:C6"/>
    <mergeCell ref="D5:D6"/>
    <mergeCell ref="F5:F6"/>
    <mergeCell ref="E5:E6"/>
  </mergeCells>
  <phoneticPr fontId="2" type="noConversion"/>
  <printOptions horizontalCentered="1"/>
  <pageMargins left="0.39370078740157483" right="0.39370078740157483" top="0.78740157480314965" bottom="0.39370078740157483" header="0.39370078740157483" footer="0"/>
  <pageSetup paperSize="9" scale="57" firstPageNumber="5" fitToHeight="0" orientation="portrait" r:id="rId1"/>
  <headerFooter alignWithMargins="0">
    <oddFooter>&amp;C&amp;P</oddFooter>
  </headerFooter>
  <rowBreaks count="2" manualBreakCount="2">
    <brk id="52" min="1" max="16" man="1"/>
    <brk id="99" min="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53"/>
  <sheetViews>
    <sheetView view="pageBreakPreview" zoomScaleNormal="100" zoomScaleSheetLayoutView="100" workbookViewId="0">
      <selection activeCell="A7" sqref="A7:C7"/>
    </sheetView>
  </sheetViews>
  <sheetFormatPr defaultRowHeight="13.5"/>
  <cols>
    <col min="1" max="1" width="11.77734375" style="222" customWidth="1"/>
    <col min="2" max="2" width="13.44140625" style="222" customWidth="1"/>
    <col min="3" max="3" width="15.6640625" style="278" customWidth="1"/>
    <col min="4" max="6" width="11.44140625" style="222" customWidth="1"/>
    <col min="7" max="7" width="51.6640625" style="279" customWidth="1"/>
    <col min="8" max="16384" width="8.88671875" style="222"/>
  </cols>
  <sheetData>
    <row r="1" spans="1:7" ht="46.5" customHeight="1">
      <c r="A1" s="332" t="s">
        <v>307</v>
      </c>
      <c r="B1" s="332"/>
      <c r="C1" s="332"/>
      <c r="D1" s="332"/>
      <c r="E1" s="332"/>
      <c r="F1" s="332"/>
      <c r="G1" s="332"/>
    </row>
    <row r="2" spans="1:7" ht="23.1" customHeight="1">
      <c r="A2" s="223" t="s">
        <v>267</v>
      </c>
      <c r="B2" s="224"/>
      <c r="C2" s="225"/>
      <c r="D2" s="226"/>
      <c r="E2" s="227"/>
      <c r="F2" s="226"/>
      <c r="G2" s="224"/>
    </row>
    <row r="3" spans="1:7" ht="23.1" customHeight="1">
      <c r="A3" s="228" t="s">
        <v>2</v>
      </c>
      <c r="B3" s="229" t="s">
        <v>3</v>
      </c>
      <c r="C3" s="229" t="s">
        <v>4</v>
      </c>
      <c r="D3" s="230" t="s">
        <v>268</v>
      </c>
      <c r="E3" s="230" t="s">
        <v>269</v>
      </c>
      <c r="F3" s="230" t="s">
        <v>270</v>
      </c>
      <c r="G3" s="231" t="s">
        <v>271</v>
      </c>
    </row>
    <row r="4" spans="1:7" ht="23.1" customHeight="1">
      <c r="A4" s="333" t="s">
        <v>272</v>
      </c>
      <c r="B4" s="334"/>
      <c r="C4" s="335"/>
      <c r="D4" s="232">
        <f>SUM(D5:D10)</f>
        <v>305658961</v>
      </c>
      <c r="E4" s="232">
        <f>SUM(E5:E10)</f>
        <v>373410000</v>
      </c>
      <c r="F4" s="233">
        <f t="shared" ref="F4:F10" si="0">E4-D4</f>
        <v>67751039</v>
      </c>
      <c r="G4" s="234"/>
    </row>
    <row r="5" spans="1:7" ht="23.1" customHeight="1">
      <c r="A5" s="235" t="str">
        <f>세입!B7</f>
        <v>입소자부담금수입</v>
      </c>
      <c r="B5" s="236" t="str">
        <f>세입!C8</f>
        <v>입소비용수입</v>
      </c>
      <c r="C5" s="237" t="str">
        <f>세입!D9</f>
        <v>입소비용수입</v>
      </c>
      <c r="D5" s="238">
        <f>세입!E9</f>
        <v>35490000</v>
      </c>
      <c r="E5" s="238">
        <f>세입!F9</f>
        <v>63345000</v>
      </c>
      <c r="F5" s="233">
        <f t="shared" si="0"/>
        <v>27855000</v>
      </c>
      <c r="G5" s="240" t="s">
        <v>281</v>
      </c>
    </row>
    <row r="6" spans="1:7" ht="23.1" customHeight="1">
      <c r="A6" s="255" t="str">
        <f>세입!B14</f>
        <v>보조금수입</v>
      </c>
      <c r="B6" s="263" t="str">
        <f>세입!C15</f>
        <v>보조금수입</v>
      </c>
      <c r="C6" s="237" t="str">
        <f>세입!D16</f>
        <v>국고보조금</v>
      </c>
      <c r="D6" s="238">
        <f>세입!E16</f>
        <v>0</v>
      </c>
      <c r="E6" s="238">
        <f>세입!F16</f>
        <v>299000000</v>
      </c>
      <c r="F6" s="233">
        <f t="shared" si="0"/>
        <v>299000000</v>
      </c>
      <c r="G6" s="339" t="s">
        <v>282</v>
      </c>
    </row>
    <row r="7" spans="1:7" ht="23.1" customHeight="1">
      <c r="A7" s="257"/>
      <c r="B7" s="260"/>
      <c r="C7" s="237" t="str">
        <f>세입!D17</f>
        <v>시도보조금</v>
      </c>
      <c r="D7" s="238">
        <f>세입!E17</f>
        <v>206400000</v>
      </c>
      <c r="E7" s="238">
        <f>세입!F17</f>
        <v>0</v>
      </c>
      <c r="F7" s="233">
        <f t="shared" si="0"/>
        <v>-206400000</v>
      </c>
      <c r="G7" s="340"/>
    </row>
    <row r="8" spans="1:7" ht="23.1" customHeight="1">
      <c r="A8" s="257"/>
      <c r="B8" s="260"/>
      <c r="C8" s="237" t="str">
        <f>세입!D18</f>
        <v>시군구보조금</v>
      </c>
      <c r="D8" s="238">
        <f>세입!E18</f>
        <v>50600000</v>
      </c>
      <c r="E8" s="238">
        <f>세입!F18</f>
        <v>0</v>
      </c>
      <c r="F8" s="233">
        <f t="shared" si="0"/>
        <v>-50600000</v>
      </c>
      <c r="G8" s="341"/>
    </row>
    <row r="9" spans="1:7" ht="23.1" customHeight="1">
      <c r="A9" s="255" t="str">
        <f>세입!B26</f>
        <v>잡수입</v>
      </c>
      <c r="B9" s="263" t="str">
        <f>세입!C27</f>
        <v>잡수입</v>
      </c>
      <c r="C9" s="237" t="str">
        <f>세입!D28</f>
        <v>기타잡수입</v>
      </c>
      <c r="D9" s="238">
        <f>세입!E28</f>
        <v>2904000</v>
      </c>
      <c r="E9" s="238">
        <f>세입!F28</f>
        <v>3530000</v>
      </c>
      <c r="F9" s="233">
        <f t="shared" si="0"/>
        <v>626000</v>
      </c>
      <c r="G9" s="280" t="s">
        <v>283</v>
      </c>
    </row>
    <row r="10" spans="1:7" ht="23.1" customHeight="1">
      <c r="A10" s="241" t="str">
        <f>세입!B31</f>
        <v>이월금</v>
      </c>
      <c r="B10" s="242" t="str">
        <f>세입!C32</f>
        <v>이월금</v>
      </c>
      <c r="C10" s="243" t="str">
        <f>세입!D33</f>
        <v>전년도이월금</v>
      </c>
      <c r="D10" s="244">
        <f>세입!E33</f>
        <v>10264961</v>
      </c>
      <c r="E10" s="244">
        <f>세입!F33</f>
        <v>7535000</v>
      </c>
      <c r="F10" s="284">
        <f t="shared" si="0"/>
        <v>-2729961</v>
      </c>
      <c r="G10" s="245" t="s">
        <v>273</v>
      </c>
    </row>
    <row r="11" spans="1:7" ht="23.1" customHeight="1">
      <c r="A11" s="246"/>
      <c r="B11" s="246"/>
      <c r="C11" s="247"/>
      <c r="D11" s="248"/>
      <c r="E11" s="249"/>
      <c r="F11" s="248"/>
      <c r="G11" s="246"/>
    </row>
    <row r="12" spans="1:7" ht="23.1" customHeight="1">
      <c r="A12" s="223" t="s">
        <v>274</v>
      </c>
      <c r="B12" s="223"/>
      <c r="C12" s="250"/>
      <c r="D12" s="251"/>
      <c r="E12" s="252"/>
      <c r="F12" s="251"/>
      <c r="G12" s="246"/>
    </row>
    <row r="13" spans="1:7" ht="23.1" customHeight="1">
      <c r="A13" s="228" t="s">
        <v>2</v>
      </c>
      <c r="B13" s="229" t="s">
        <v>3</v>
      </c>
      <c r="C13" s="229" t="s">
        <v>4</v>
      </c>
      <c r="D13" s="230" t="s">
        <v>268</v>
      </c>
      <c r="E13" s="230" t="s">
        <v>269</v>
      </c>
      <c r="F13" s="230" t="s">
        <v>270</v>
      </c>
      <c r="G13" s="231" t="s">
        <v>271</v>
      </c>
    </row>
    <row r="14" spans="1:7" ht="23.1" customHeight="1">
      <c r="A14" s="333" t="s">
        <v>272</v>
      </c>
      <c r="B14" s="334"/>
      <c r="C14" s="335"/>
      <c r="D14" s="253">
        <f>SUM(D15:D46)</f>
        <v>306158961</v>
      </c>
      <c r="E14" s="253">
        <f>SUM(E15:E46)</f>
        <v>372910000</v>
      </c>
      <c r="F14" s="281">
        <f>E14-D14</f>
        <v>66751039</v>
      </c>
      <c r="G14" s="254"/>
    </row>
    <row r="15" spans="1:7" ht="23.1" customHeight="1">
      <c r="A15" s="255" t="str">
        <f>세출!B8</f>
        <v>사무비</v>
      </c>
      <c r="B15" s="237" t="str">
        <f>세출!C9</f>
        <v>인건비</v>
      </c>
      <c r="C15" s="237" t="str">
        <f>세출!D10</f>
        <v>급여</v>
      </c>
      <c r="D15" s="238">
        <f>세출!E10</f>
        <v>176081000</v>
      </c>
      <c r="E15" s="238">
        <f>세출!F10</f>
        <v>210341000</v>
      </c>
      <c r="F15" s="282">
        <f>E15-D15</f>
        <v>34260000</v>
      </c>
      <c r="G15" s="336" t="s">
        <v>291</v>
      </c>
    </row>
    <row r="16" spans="1:7" ht="23.1" customHeight="1">
      <c r="A16" s="257"/>
      <c r="B16" s="258"/>
      <c r="C16" s="237" t="str">
        <f>세출!D27</f>
        <v>제수당</v>
      </c>
      <c r="D16" s="238">
        <f>세출!E27</f>
        <v>19367200</v>
      </c>
      <c r="E16" s="238">
        <f>세출!F27</f>
        <v>23649400</v>
      </c>
      <c r="F16" s="232">
        <f>E16-D16</f>
        <v>4282200</v>
      </c>
      <c r="G16" s="337"/>
    </row>
    <row r="17" spans="1:7" ht="23.1" customHeight="1">
      <c r="A17" s="257"/>
      <c r="B17" s="258"/>
      <c r="C17" s="259" t="str">
        <f>세출!D42</f>
        <v>퇴직금및퇴직적립금</v>
      </c>
      <c r="D17" s="238">
        <f>세출!E42</f>
        <v>16334160</v>
      </c>
      <c r="E17" s="238">
        <f>세출!F42</f>
        <v>19499200</v>
      </c>
      <c r="F17" s="256">
        <f>E17-D17</f>
        <v>3165040</v>
      </c>
      <c r="G17" s="337"/>
    </row>
    <row r="18" spans="1:7" ht="23.1" customHeight="1">
      <c r="A18" s="257"/>
      <c r="B18" s="260"/>
      <c r="C18" s="237" t="str">
        <f>[1]세출!D39</f>
        <v>사회보험부담금</v>
      </c>
      <c r="D18" s="238">
        <f>세출!E44</f>
        <v>17672600</v>
      </c>
      <c r="E18" s="238">
        <f>세출!F44</f>
        <v>21494670</v>
      </c>
      <c r="F18" s="256">
        <f t="shared" ref="F18:F46" si="1">E18-D18</f>
        <v>3822070</v>
      </c>
      <c r="G18" s="338"/>
    </row>
    <row r="19" spans="1:7" ht="23.1" customHeight="1">
      <c r="A19" s="257"/>
      <c r="B19" s="260"/>
      <c r="C19" s="237" t="str">
        <f>[1]세출!D45</f>
        <v>기타후생경비</v>
      </c>
      <c r="D19" s="261">
        <f>세출!E50</f>
        <v>190000</v>
      </c>
      <c r="E19" s="238">
        <f>세출!F50</f>
        <v>580000</v>
      </c>
      <c r="F19" s="256">
        <f t="shared" si="1"/>
        <v>390000</v>
      </c>
      <c r="G19" s="262" t="s">
        <v>284</v>
      </c>
    </row>
    <row r="20" spans="1:7" ht="23.1" customHeight="1">
      <c r="A20" s="257"/>
      <c r="B20" s="263" t="str">
        <f>세출!C53</f>
        <v>업무추진비</v>
      </c>
      <c r="C20" s="237" t="str">
        <f>세출!D54</f>
        <v>기관운영비</v>
      </c>
      <c r="D20" s="261">
        <f>세출!E54</f>
        <v>320000</v>
      </c>
      <c r="E20" s="238">
        <f>세출!F54</f>
        <v>600000</v>
      </c>
      <c r="F20" s="256">
        <f t="shared" si="1"/>
        <v>280000</v>
      </c>
      <c r="G20" s="262" t="s">
        <v>275</v>
      </c>
    </row>
    <row r="21" spans="1:7" ht="23.1" customHeight="1">
      <c r="A21" s="257"/>
      <c r="B21" s="266"/>
      <c r="C21" s="237" t="str">
        <f>세출!D55</f>
        <v>회의비</v>
      </c>
      <c r="D21" s="261">
        <f>세출!E55</f>
        <v>800000</v>
      </c>
      <c r="E21" s="238">
        <f>세출!F55</f>
        <v>1200000</v>
      </c>
      <c r="F21" s="256">
        <f t="shared" si="1"/>
        <v>400000</v>
      </c>
      <c r="G21" s="262" t="s">
        <v>285</v>
      </c>
    </row>
    <row r="22" spans="1:7" ht="23.1" customHeight="1">
      <c r="A22" s="257"/>
      <c r="B22" s="263" t="str">
        <f>세출!C56</f>
        <v>운영비</v>
      </c>
      <c r="C22" s="264" t="str">
        <f>세출!D57</f>
        <v>여비</v>
      </c>
      <c r="D22" s="265">
        <f>세출!E57</f>
        <v>400000</v>
      </c>
      <c r="E22" s="238">
        <f>세출!F57</f>
        <v>600000</v>
      </c>
      <c r="F22" s="256">
        <f t="shared" si="1"/>
        <v>200000</v>
      </c>
      <c r="G22" s="262" t="s">
        <v>276</v>
      </c>
    </row>
    <row r="23" spans="1:7" ht="23.1" customHeight="1">
      <c r="A23" s="257"/>
      <c r="B23" s="260"/>
      <c r="C23" s="264" t="str">
        <f>세출!D58</f>
        <v>수용비및수수료</v>
      </c>
      <c r="D23" s="265">
        <f>세출!E58</f>
        <v>8884000</v>
      </c>
      <c r="E23" s="238">
        <f>세출!F58</f>
        <v>14574000</v>
      </c>
      <c r="F23" s="256">
        <f t="shared" si="1"/>
        <v>5690000</v>
      </c>
      <c r="G23" s="262" t="s">
        <v>277</v>
      </c>
    </row>
    <row r="24" spans="1:7" ht="23.1" customHeight="1">
      <c r="A24" s="257"/>
      <c r="B24" s="260"/>
      <c r="C24" s="264" t="str">
        <f>세출!D64</f>
        <v>공공요금</v>
      </c>
      <c r="D24" s="265">
        <f>세출!E64</f>
        <v>14400000</v>
      </c>
      <c r="E24" s="238">
        <f>세출!F64</f>
        <v>16200000</v>
      </c>
      <c r="F24" s="256">
        <f t="shared" si="1"/>
        <v>1800000</v>
      </c>
      <c r="G24" s="262" t="s">
        <v>286</v>
      </c>
    </row>
    <row r="25" spans="1:7" ht="23.1" customHeight="1">
      <c r="A25" s="257"/>
      <c r="B25" s="260"/>
      <c r="C25" s="264" t="str">
        <f>세출!D67</f>
        <v>제세공과금</v>
      </c>
      <c r="D25" s="265">
        <f>세출!E67</f>
        <v>5261680</v>
      </c>
      <c r="E25" s="238">
        <f>세출!F67</f>
        <v>7180000</v>
      </c>
      <c r="F25" s="256">
        <f t="shared" si="1"/>
        <v>1918320</v>
      </c>
      <c r="G25" s="262" t="s">
        <v>287</v>
      </c>
    </row>
    <row r="26" spans="1:7" ht="23.1" customHeight="1">
      <c r="A26" s="257"/>
      <c r="B26" s="260"/>
      <c r="C26" s="264" t="str">
        <f>세출!D73</f>
        <v>차량비</v>
      </c>
      <c r="D26" s="265">
        <f>세출!E73</f>
        <v>7840000</v>
      </c>
      <c r="E26" s="238">
        <f>세출!F73</f>
        <v>8800000</v>
      </c>
      <c r="F26" s="256">
        <f t="shared" si="1"/>
        <v>960000</v>
      </c>
      <c r="G26" s="262" t="s">
        <v>288</v>
      </c>
    </row>
    <row r="27" spans="1:7" ht="23.1" customHeight="1">
      <c r="A27" s="257"/>
      <c r="B27" s="266"/>
      <c r="C27" s="264" t="str">
        <f>세출!D76</f>
        <v>기타운영비</v>
      </c>
      <c r="D27" s="265">
        <f>세출!E76</f>
        <v>5627000</v>
      </c>
      <c r="E27" s="238">
        <f>세출!F76</f>
        <v>4930000</v>
      </c>
      <c r="F27" s="256">
        <f t="shared" si="1"/>
        <v>-697000</v>
      </c>
      <c r="G27" s="262" t="s">
        <v>289</v>
      </c>
    </row>
    <row r="28" spans="1:7" ht="23.1" customHeight="1">
      <c r="A28" s="235" t="str">
        <f>세출!B80</f>
        <v>재산조성비</v>
      </c>
      <c r="B28" s="260" t="str">
        <f>세출!C81</f>
        <v>시설비</v>
      </c>
      <c r="C28" s="264" t="str">
        <f>세출!D82</f>
        <v>자산취득비</v>
      </c>
      <c r="D28" s="267">
        <f>세출!E82</f>
        <v>400000</v>
      </c>
      <c r="E28" s="267">
        <f>세출!F82</f>
        <v>1200000</v>
      </c>
      <c r="F28" s="268">
        <f>E28-D28</f>
        <v>800000</v>
      </c>
      <c r="G28" s="269" t="s">
        <v>290</v>
      </c>
    </row>
    <row r="29" spans="1:7" ht="23.1" customHeight="1">
      <c r="A29" s="255" t="str">
        <f>세출!B83</f>
        <v>사업비</v>
      </c>
      <c r="B29" s="237" t="str">
        <f>세출!C84</f>
        <v>운영비</v>
      </c>
      <c r="C29" s="264" t="str">
        <f>세출!D85</f>
        <v>생계비</v>
      </c>
      <c r="D29" s="270">
        <f>세출!E85</f>
        <v>20664000</v>
      </c>
      <c r="E29" s="267">
        <f>세출!F85</f>
        <v>24796800</v>
      </c>
      <c r="F29" s="268">
        <f>E29-D29</f>
        <v>4132800</v>
      </c>
      <c r="G29" s="240" t="s">
        <v>292</v>
      </c>
    </row>
    <row r="30" spans="1:7" ht="23.1" customHeight="1">
      <c r="A30" s="257"/>
      <c r="B30" s="258"/>
      <c r="C30" s="237" t="str">
        <f>세출!D88</f>
        <v>수용기관경비</v>
      </c>
      <c r="D30" s="239">
        <f>세출!E88</f>
        <v>600000</v>
      </c>
      <c r="E30" s="238">
        <f>세출!F88</f>
        <v>1000000</v>
      </c>
      <c r="F30" s="268">
        <f t="shared" si="1"/>
        <v>400000</v>
      </c>
      <c r="G30" s="240" t="s">
        <v>278</v>
      </c>
    </row>
    <row r="31" spans="1:7" ht="23.1" customHeight="1">
      <c r="A31" s="257"/>
      <c r="B31" s="258"/>
      <c r="C31" s="237" t="str">
        <f>세출!D89</f>
        <v>특별급식비</v>
      </c>
      <c r="D31" s="239">
        <f>세출!E89</f>
        <v>400000</v>
      </c>
      <c r="E31" s="238">
        <f>세출!F89</f>
        <v>960000</v>
      </c>
      <c r="F31" s="268">
        <f t="shared" si="1"/>
        <v>560000</v>
      </c>
      <c r="G31" s="240" t="s">
        <v>293</v>
      </c>
    </row>
    <row r="32" spans="1:7" ht="23.1" customHeight="1">
      <c r="A32" s="257"/>
      <c r="B32" s="263" t="str">
        <f>세출!C90</f>
        <v>사업비</v>
      </c>
      <c r="C32" s="237" t="str">
        <f>세출!D91</f>
        <v>사례관리사업비</v>
      </c>
      <c r="D32" s="261">
        <f>세출!E91</f>
        <v>80000</v>
      </c>
      <c r="E32" s="238">
        <f>세출!F91</f>
        <v>230000</v>
      </c>
      <c r="F32" s="268">
        <f t="shared" si="1"/>
        <v>150000</v>
      </c>
      <c r="G32" s="262" t="s">
        <v>294</v>
      </c>
    </row>
    <row r="33" spans="1:7" ht="23.1" customHeight="1">
      <c r="A33" s="257"/>
      <c r="B33" s="260"/>
      <c r="C33" s="237" t="str">
        <f>세출!D95</f>
        <v>복지사업비</v>
      </c>
      <c r="D33" s="261">
        <f>세출!E95</f>
        <v>1400000</v>
      </c>
      <c r="E33" s="238">
        <f>세출!F95</f>
        <v>2140000</v>
      </c>
      <c r="F33" s="268">
        <f t="shared" si="1"/>
        <v>740000</v>
      </c>
      <c r="G33" s="269" t="s">
        <v>295</v>
      </c>
    </row>
    <row r="34" spans="1:7" ht="23.1" customHeight="1">
      <c r="A34" s="257"/>
      <c r="B34" s="260"/>
      <c r="C34" s="237" t="str">
        <f>세출!D100</f>
        <v>신체활동지원사업비</v>
      </c>
      <c r="D34" s="261">
        <f>세출!E100</f>
        <v>200000</v>
      </c>
      <c r="E34" s="238">
        <f>세출!F100</f>
        <v>500000</v>
      </c>
      <c r="F34" s="268">
        <f t="shared" si="1"/>
        <v>300000</v>
      </c>
      <c r="G34" s="269" t="s">
        <v>296</v>
      </c>
    </row>
    <row r="35" spans="1:7" ht="23.1" customHeight="1">
      <c r="A35" s="257"/>
      <c r="B35" s="260"/>
      <c r="C35" s="237" t="str">
        <f>세출!D103</f>
        <v>기능회복훈련사업비</v>
      </c>
      <c r="D35" s="261">
        <f>세출!E103</f>
        <v>960000</v>
      </c>
      <c r="E35" s="238">
        <f>세출!F103</f>
        <v>720000</v>
      </c>
      <c r="F35" s="268">
        <f t="shared" si="1"/>
        <v>-240000</v>
      </c>
      <c r="G35" s="269" t="s">
        <v>297</v>
      </c>
    </row>
    <row r="36" spans="1:7" ht="23.1" customHeight="1">
      <c r="A36" s="257"/>
      <c r="B36" s="260"/>
      <c r="C36" s="237" t="str">
        <f>세출!D106</f>
        <v>간호 및 처치사업비</v>
      </c>
      <c r="D36" s="261">
        <f>세출!E106</f>
        <v>870000</v>
      </c>
      <c r="E36" s="238">
        <f>세출!F106</f>
        <v>930000</v>
      </c>
      <c r="F36" s="268">
        <f t="shared" si="1"/>
        <v>60000</v>
      </c>
      <c r="G36" s="269" t="s">
        <v>298</v>
      </c>
    </row>
    <row r="37" spans="1:7" ht="23.1" customHeight="1">
      <c r="A37" s="257"/>
      <c r="B37" s="260"/>
      <c r="C37" s="237" t="str">
        <f>세출!D112</f>
        <v>정서지원사업비</v>
      </c>
      <c r="D37" s="261">
        <f>세출!E112</f>
        <v>1170000</v>
      </c>
      <c r="E37" s="238">
        <f>세출!F112</f>
        <v>1270000</v>
      </c>
      <c r="F37" s="268">
        <f t="shared" si="1"/>
        <v>100000</v>
      </c>
      <c r="G37" s="269" t="s">
        <v>299</v>
      </c>
    </row>
    <row r="38" spans="1:7" ht="23.1" customHeight="1">
      <c r="A38" s="257"/>
      <c r="B38" s="260"/>
      <c r="C38" s="237" t="str">
        <f>[1]세출!D111</f>
        <v>가족지원사업비</v>
      </c>
      <c r="D38" s="261">
        <f>[1]세출!E111</f>
        <v>2400000</v>
      </c>
      <c r="E38" s="238">
        <f>[1]세출!F111</f>
        <v>1900000</v>
      </c>
      <c r="F38" s="268">
        <f t="shared" si="1"/>
        <v>-500000</v>
      </c>
      <c r="G38" s="269" t="s">
        <v>279</v>
      </c>
    </row>
    <row r="39" spans="1:7" ht="23.1" customHeight="1">
      <c r="A39" s="257"/>
      <c r="B39" s="260"/>
      <c r="C39" s="237" t="str">
        <f>세출!D120</f>
        <v>미술활동사업비</v>
      </c>
      <c r="D39" s="261">
        <f>세출!E120</f>
        <v>0</v>
      </c>
      <c r="E39" s="238">
        <f>세출!F120</f>
        <v>1200000</v>
      </c>
      <c r="F39" s="268">
        <f t="shared" si="1"/>
        <v>1200000</v>
      </c>
      <c r="G39" s="269" t="s">
        <v>301</v>
      </c>
    </row>
    <row r="40" spans="1:7" ht="23.1" customHeight="1">
      <c r="A40" s="257"/>
      <c r="B40" s="260"/>
      <c r="C40" s="237" t="str">
        <f>세출!D122</f>
        <v>특화활동사업비</v>
      </c>
      <c r="D40" s="261">
        <f>세출!E122</f>
        <v>0</v>
      </c>
      <c r="E40" s="238">
        <f>세출!F122</f>
        <v>600000</v>
      </c>
      <c r="F40" s="268">
        <f t="shared" si="1"/>
        <v>600000</v>
      </c>
      <c r="G40" s="269" t="s">
        <v>300</v>
      </c>
    </row>
    <row r="41" spans="1:7" ht="23.1" customHeight="1">
      <c r="A41" s="255"/>
      <c r="B41" s="263" t="str">
        <f>세출!C124</f>
        <v>일반사업비</v>
      </c>
      <c r="C41" s="264" t="str">
        <f>세출!D125</f>
        <v>홍보출판사업비</v>
      </c>
      <c r="D41" s="267">
        <f>세출!E125</f>
        <v>1400000</v>
      </c>
      <c r="E41" s="267">
        <f>세출!F125</f>
        <v>1200000</v>
      </c>
      <c r="F41" s="268">
        <f t="shared" si="1"/>
        <v>-200000</v>
      </c>
      <c r="G41" s="269" t="s">
        <v>302</v>
      </c>
    </row>
    <row r="42" spans="1:7" ht="23.1" customHeight="1">
      <c r="A42" s="257"/>
      <c r="B42" s="260"/>
      <c r="C42" s="264" t="str">
        <f>세출!D127</f>
        <v>직원연수교육비</v>
      </c>
      <c r="D42" s="267">
        <f>세출!E127</f>
        <v>1229000</v>
      </c>
      <c r="E42" s="267">
        <f>세출!F127</f>
        <v>2179000</v>
      </c>
      <c r="F42" s="268">
        <f t="shared" si="1"/>
        <v>950000</v>
      </c>
      <c r="G42" s="269" t="s">
        <v>303</v>
      </c>
    </row>
    <row r="43" spans="1:7" ht="23.1" customHeight="1">
      <c r="A43" s="257"/>
      <c r="B43" s="260"/>
      <c r="C43" s="271" t="str">
        <f>세출!D132</f>
        <v>봉사자 및 후원자 관리비</v>
      </c>
      <c r="D43" s="267">
        <f>세출!E132</f>
        <v>1000000</v>
      </c>
      <c r="E43" s="267">
        <f>세출!F132</f>
        <v>1500000</v>
      </c>
      <c r="F43" s="268">
        <f t="shared" si="1"/>
        <v>500000</v>
      </c>
      <c r="G43" s="269" t="s">
        <v>280</v>
      </c>
    </row>
    <row r="44" spans="1:7" ht="23.1" customHeight="1">
      <c r="A44" s="272"/>
      <c r="B44" s="266"/>
      <c r="C44" s="264" t="str">
        <f>세출!D135</f>
        <v>기타사업비</v>
      </c>
      <c r="D44" s="267">
        <f>세출!E135</f>
        <v>100000</v>
      </c>
      <c r="E44" s="267">
        <f>세출!F135</f>
        <v>600000</v>
      </c>
      <c r="F44" s="268">
        <f t="shared" si="1"/>
        <v>500000</v>
      </c>
      <c r="G44" s="269" t="s">
        <v>304</v>
      </c>
    </row>
    <row r="45" spans="1:7" ht="23.1" customHeight="1">
      <c r="A45" s="257" t="str">
        <f>세출!B137</f>
        <v>예비비 및 기타</v>
      </c>
      <c r="B45" s="260" t="str">
        <f>세출!C138</f>
        <v>예비비 및 기타</v>
      </c>
      <c r="C45" s="237" t="str">
        <f>세출!D139</f>
        <v>예비비</v>
      </c>
      <c r="D45" s="238">
        <f>세출!E139</f>
        <v>84840</v>
      </c>
      <c r="E45" s="238">
        <f>세출!F139</f>
        <v>295930</v>
      </c>
      <c r="F45" s="268">
        <f t="shared" si="1"/>
        <v>211090</v>
      </c>
      <c r="G45" s="283" t="s">
        <v>305</v>
      </c>
    </row>
    <row r="46" spans="1:7" ht="23.1" customHeight="1" thickBot="1">
      <c r="A46" s="273"/>
      <c r="B46" s="274"/>
      <c r="C46" s="274" t="str">
        <f>세출!D140</f>
        <v>반환금</v>
      </c>
      <c r="D46" s="275">
        <f>세출!E140</f>
        <v>23481</v>
      </c>
      <c r="E46" s="275">
        <f>세출!F140</f>
        <v>40000</v>
      </c>
      <c r="F46" s="276">
        <f t="shared" si="1"/>
        <v>16519</v>
      </c>
      <c r="G46" s="277" t="s">
        <v>306</v>
      </c>
    </row>
    <row r="47" spans="1:7" ht="23.1" customHeight="1"/>
    <row r="48" spans="1:7" ht="23.1" customHeight="1"/>
    <row r="49" ht="23.1" customHeight="1"/>
    <row r="50" ht="23.1" customHeight="1"/>
    <row r="51" ht="23.1" customHeight="1"/>
    <row r="52" ht="23.1" customHeight="1"/>
    <row r="53" ht="23.1" customHeight="1"/>
  </sheetData>
  <mergeCells count="5">
    <mergeCell ref="A1:G1"/>
    <mergeCell ref="A4:C4"/>
    <mergeCell ref="A14:C14"/>
    <mergeCell ref="G15:G18"/>
    <mergeCell ref="G6:G8"/>
  </mergeCells>
  <phoneticPr fontId="2" type="noConversion"/>
  <printOptions horizontalCentered="1"/>
  <pageMargins left="0.39370078740157483" right="0.39370078740157483" top="0.78740157480314965" bottom="0.59055118110236227" header="0" footer="0"/>
  <pageSetup paperSize="9" scale="65" firstPageNumber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표지</vt:lpstr>
      <vt:lpstr>총칙</vt:lpstr>
      <vt:lpstr>총괄</vt:lpstr>
      <vt:lpstr>세입</vt:lpstr>
      <vt:lpstr>세출</vt:lpstr>
      <vt:lpstr>본예산 변경 사유서</vt:lpstr>
      <vt:lpstr>'본예산 변경 사유서'!Print_Area</vt:lpstr>
      <vt:lpstr>세입!Print_Area</vt:lpstr>
      <vt:lpstr>세출!Print_Area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김성현</dc:creator>
  <cp:lastModifiedBy>PC05</cp:lastModifiedBy>
  <cp:lastPrinted>2018-06-19T05:59:45Z</cp:lastPrinted>
  <dcterms:created xsi:type="dcterms:W3CDTF">2008-01-12T05:11:51Z</dcterms:created>
  <dcterms:modified xsi:type="dcterms:W3CDTF">2018-06-20T12:05:59Z</dcterms:modified>
</cp:coreProperties>
</file>