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405" yWindow="360" windowWidth="14505" windowHeight="11760" firstSheet="3" activeTab="3"/>
  </bookViews>
  <sheets>
    <sheet name="1차 추경예산 변경사유서 (2)" sheetId="7" state="hidden" r:id="rId1"/>
    <sheet name="표지" sheetId="5" state="hidden" r:id="rId2"/>
    <sheet name="예산총칙" sheetId="1" state="hidden" r:id="rId3"/>
    <sheet name="추경예산총괄" sheetId="2" r:id="rId4"/>
    <sheet name="추경예산내역" sheetId="3" state="hidden" r:id="rId5"/>
    <sheet name="1차 추경예산 변경사유서" sheetId="6" state="hidden" r:id="rId6"/>
  </sheets>
  <externalReferences>
    <externalReference r:id="rId7"/>
    <externalReference r:id="rId8"/>
  </externalReferences>
  <definedNames>
    <definedName name="_xlnm.Print_Area" localSheetId="5">'1차 추경예산 변경사유서'!$A$1:$F$60</definedName>
    <definedName name="_xlnm.Print_Area" localSheetId="0">'1차 추경예산 변경사유서 (2)'!$A$1:$F$60</definedName>
    <definedName name="_xlnm.Print_Area" localSheetId="4">추경예산내역!$A$1:$I$164</definedName>
    <definedName name="_xlnm.Print_Area" localSheetId="3">추경예산총괄!$A$1:$E$25</definedName>
    <definedName name="_xlnm.Print_Area" localSheetId="1">표지!$A$1:$A$12</definedName>
  </definedNames>
  <calcPr calcId="152511"/>
</workbook>
</file>

<file path=xl/calcChain.xml><?xml version="1.0" encoding="utf-8"?>
<calcChain xmlns="http://schemas.openxmlformats.org/spreadsheetml/2006/main">
  <c r="F59" i="7"/>
  <c r="C59"/>
  <c r="B59"/>
  <c r="A59"/>
  <c r="F57"/>
  <c r="B57"/>
  <c r="F55"/>
  <c r="F53"/>
  <c r="C53"/>
  <c r="F51"/>
  <c r="C51"/>
  <c r="F49"/>
  <c r="C49"/>
  <c r="F47"/>
  <c r="B47"/>
  <c r="F45"/>
  <c r="C45"/>
  <c r="F43"/>
  <c r="C43"/>
  <c r="F41"/>
  <c r="C41"/>
  <c r="B41"/>
  <c r="A41"/>
  <c r="F39"/>
  <c r="C39"/>
  <c r="B39"/>
  <c r="A39"/>
  <c r="F37"/>
  <c r="C37"/>
  <c r="F35"/>
  <c r="C35"/>
  <c r="F33"/>
  <c r="C33"/>
  <c r="F31"/>
  <c r="C31"/>
  <c r="F29"/>
  <c r="C29"/>
  <c r="B29"/>
  <c r="F27"/>
  <c r="B27"/>
  <c r="F25"/>
  <c r="C25"/>
  <c r="F23"/>
  <c r="C23"/>
  <c r="F21"/>
  <c r="C21"/>
  <c r="F19"/>
  <c r="C19"/>
  <c r="F17"/>
  <c r="C17"/>
  <c r="B17"/>
  <c r="A17"/>
  <c r="F16"/>
  <c r="E16"/>
  <c r="D16"/>
  <c r="F11"/>
  <c r="F9"/>
  <c r="F7"/>
  <c r="F5"/>
  <c r="C5"/>
  <c r="B5"/>
  <c r="A5"/>
  <c r="E4"/>
  <c r="F4" s="1"/>
  <c r="D4"/>
  <c r="G162" i="3" l="1"/>
  <c r="G163"/>
  <c r="G164"/>
  <c r="G161"/>
  <c r="G159"/>
  <c r="G156"/>
  <c r="G151"/>
  <c r="G148"/>
  <c r="G146"/>
  <c r="G144"/>
  <c r="G141"/>
  <c r="G136"/>
  <c r="G130"/>
  <c r="G127"/>
  <c r="G124"/>
  <c r="G119"/>
  <c r="G115"/>
  <c r="G108"/>
  <c r="G109"/>
  <c r="G110"/>
  <c r="G112"/>
  <c r="G113"/>
  <c r="G114"/>
  <c r="G106"/>
  <c r="G107"/>
  <c r="G105"/>
  <c r="G101"/>
  <c r="G98"/>
  <c r="G92"/>
  <c r="G89"/>
  <c r="G78"/>
  <c r="G79"/>
  <c r="G80"/>
  <c r="G81"/>
  <c r="G82"/>
  <c r="G77"/>
  <c r="G74"/>
  <c r="G68"/>
  <c r="G66"/>
  <c r="G61"/>
  <c r="G40"/>
  <c r="G42"/>
  <c r="G43"/>
  <c r="G41"/>
  <c r="E5"/>
  <c r="I74"/>
  <c r="I76"/>
  <c r="I75"/>
  <c r="I73"/>
  <c r="I72"/>
  <c r="I71"/>
  <c r="I70"/>
  <c r="I69"/>
  <c r="I67"/>
  <c r="E61"/>
  <c r="I61"/>
  <c r="I65"/>
  <c r="I63"/>
  <c r="I43"/>
  <c r="E43"/>
  <c r="I14" l="1"/>
  <c r="I8"/>
  <c r="E8"/>
  <c r="G8" s="1"/>
  <c r="I10"/>
  <c r="I9"/>
  <c r="I26"/>
  <c r="E26"/>
  <c r="I28"/>
  <c r="I27"/>
  <c r="G11"/>
  <c r="G12"/>
  <c r="G14"/>
  <c r="G25"/>
  <c r="G29"/>
  <c r="G30"/>
  <c r="G31"/>
  <c r="G32"/>
  <c r="G33"/>
  <c r="G34"/>
  <c r="F55" i="6" l="1"/>
  <c r="F9" l="1"/>
  <c r="D12" i="3"/>
  <c r="F25"/>
  <c r="C59" i="6" l="1"/>
  <c r="B59"/>
  <c r="A59"/>
  <c r="B57"/>
  <c r="C53"/>
  <c r="C51"/>
  <c r="C49"/>
  <c r="B47"/>
  <c r="C45"/>
  <c r="C43"/>
  <c r="C41"/>
  <c r="B41"/>
  <c r="A41"/>
  <c r="C39"/>
  <c r="B39"/>
  <c r="A39"/>
  <c r="C37"/>
  <c r="C35"/>
  <c r="C33"/>
  <c r="C31"/>
  <c r="C29"/>
  <c r="B29"/>
  <c r="B27"/>
  <c r="C25"/>
  <c r="C23"/>
  <c r="C21"/>
  <c r="C19"/>
  <c r="C17"/>
  <c r="B17"/>
  <c r="A17"/>
  <c r="D4"/>
  <c r="F5"/>
  <c r="C5"/>
  <c r="B5"/>
  <c r="A5"/>
  <c r="F43" l="1"/>
  <c r="F19"/>
  <c r="F47"/>
  <c r="F51"/>
  <c r="F11"/>
  <c r="F35"/>
  <c r="F23"/>
  <c r="F31"/>
  <c r="F37"/>
  <c r="F21"/>
  <c r="D16"/>
  <c r="F39"/>
  <c r="F7"/>
  <c r="F17"/>
  <c r="F25"/>
  <c r="F27"/>
  <c r="F33"/>
  <c r="F41"/>
  <c r="F49"/>
  <c r="F57"/>
  <c r="F29"/>
  <c r="F45"/>
  <c r="F53"/>
  <c r="F59"/>
  <c r="E4"/>
  <c r="F4" s="1"/>
  <c r="E16"/>
  <c r="F16" l="1"/>
  <c r="E23" i="2"/>
  <c r="E22"/>
  <c r="E21"/>
  <c r="E20"/>
  <c r="E19"/>
  <c r="I68" i="3" l="1"/>
  <c r="I92"/>
  <c r="I101"/>
  <c r="I82"/>
  <c r="E42" l="1"/>
  <c r="F43"/>
  <c r="E12"/>
  <c r="G149" l="1"/>
  <c r="E77" l="1"/>
  <c r="E80"/>
  <c r="E106"/>
  <c r="E109"/>
  <c r="E114"/>
  <c r="E148"/>
  <c r="E162"/>
  <c r="E7"/>
  <c r="E11"/>
  <c r="E31"/>
  <c r="F159"/>
  <c r="F156"/>
  <c r="F151"/>
  <c r="F149"/>
  <c r="F146"/>
  <c r="F144"/>
  <c r="F141"/>
  <c r="F136"/>
  <c r="F130"/>
  <c r="F127"/>
  <c r="F124"/>
  <c r="F119"/>
  <c r="F115"/>
  <c r="F113"/>
  <c r="F112"/>
  <c r="F110"/>
  <c r="F74"/>
  <c r="F163"/>
  <c r="F164"/>
  <c r="E24" l="1"/>
  <c r="E161"/>
  <c r="E105"/>
  <c r="E30"/>
  <c r="E6"/>
  <c r="E41"/>
  <c r="E108"/>
  <c r="D106"/>
  <c r="D105" s="1"/>
  <c r="D148"/>
  <c r="F148" s="1"/>
  <c r="D114"/>
  <c r="D109"/>
  <c r="F68"/>
  <c r="F66"/>
  <c r="F61"/>
  <c r="F14"/>
  <c r="F15"/>
  <c r="D42"/>
  <c r="D162"/>
  <c r="D80"/>
  <c r="F101"/>
  <c r="F98"/>
  <c r="F92"/>
  <c r="F89"/>
  <c r="F114" l="1"/>
  <c r="E23"/>
  <c r="E29"/>
  <c r="F162"/>
  <c r="D108"/>
  <c r="F108" s="1"/>
  <c r="E40"/>
  <c r="D161"/>
  <c r="F109"/>
  <c r="F82"/>
  <c r="F81"/>
  <c r="D77"/>
  <c r="F79"/>
  <c r="F22"/>
  <c r="F21"/>
  <c r="F20"/>
  <c r="D31"/>
  <c r="F34"/>
  <c r="F33"/>
  <c r="F32"/>
  <c r="F19"/>
  <c r="F18"/>
  <c r="F17"/>
  <c r="F16"/>
  <c r="F42"/>
  <c r="F107"/>
  <c r="F13"/>
  <c r="D5" i="2"/>
  <c r="D24" i="3" l="1"/>
  <c r="G24" s="1"/>
  <c r="G26"/>
  <c r="F31"/>
  <c r="D41"/>
  <c r="D7"/>
  <c r="G7" s="1"/>
  <c r="D11"/>
  <c r="F26"/>
  <c r="F8"/>
  <c r="F12"/>
  <c r="F80"/>
  <c r="D30"/>
  <c r="C16" i="2"/>
  <c r="J39" i="3" l="1"/>
  <c r="D40"/>
  <c r="F11"/>
  <c r="F24"/>
  <c r="D23"/>
  <c r="G23" s="1"/>
  <c r="F30"/>
  <c r="D29"/>
  <c r="D6"/>
  <c r="G6" s="1"/>
  <c r="F7"/>
  <c r="F29" l="1"/>
  <c r="F40"/>
  <c r="F23"/>
  <c r="F6"/>
  <c r="D5"/>
  <c r="G5" s="1"/>
  <c r="F41" l="1"/>
  <c r="F5" l="1"/>
  <c r="C5" i="2"/>
  <c r="F161" i="3"/>
  <c r="F106"/>
  <c r="E24" i="2"/>
  <c r="E18"/>
  <c r="E17"/>
  <c r="D16"/>
  <c r="E16" s="1"/>
  <c r="E11"/>
  <c r="E10"/>
  <c r="E9"/>
  <c r="E8"/>
  <c r="E7"/>
  <c r="E6"/>
  <c r="E5" l="1"/>
  <c r="F78" i="3" l="1"/>
  <c r="F77"/>
  <c r="F105"/>
</calcChain>
</file>

<file path=xl/sharedStrings.xml><?xml version="1.0" encoding="utf-8"?>
<sst xmlns="http://schemas.openxmlformats.org/spreadsheetml/2006/main" count="410" uniqueCount="294">
  <si>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</si>
  <si>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</si>
  <si>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</si>
  <si>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</si>
  <si>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</si>
  <si>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</si>
  <si>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</si>
  <si>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</si>
  <si>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</si>
  <si>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</si>
  <si>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</si>
  <si>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>1차 추경 세입.세출 예산(안)</t>
    <phoneticPr fontId="2" type="noConversion"/>
  </si>
  <si>
    <t xml:space="preserve"> 예  산  총  칙</t>
    <phoneticPr fontId="2" type="noConversion"/>
  </si>
  <si>
    <t>1. 무량수전노인전문요양원 2018년 1차 추가경정 세입.세출 예산은 다음과 같다.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</si>
  <si>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</si>
  <si>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</si>
  <si>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</si>
  <si>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</si>
  <si>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증 감(B-A)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</si>
  <si>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</si>
  <si>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</si>
  <si>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</si>
  <si>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</si>
  <si>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</si>
  <si>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</si>
  <si>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</si>
  <si>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</si>
  <si>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</si>
  <si>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</si>
  <si>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</si>
  <si>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</si>
  <si>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</si>
  <si>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</si>
  <si>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</si>
  <si>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</si>
  <si>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</si>
  <si>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</si>
  <si>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입소비용수입</t>
    <phoneticPr fontId="2" type="noConversion"/>
  </si>
  <si>
    <t>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</si>
  <si>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</si>
  <si>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</si>
  <si>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</si>
  <si>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</si>
  <si>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</si>
  <si>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</si>
  <si>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</si>
  <si>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</si>
  <si>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법인전입금</t>
    <phoneticPr fontId="2" type="noConversion"/>
  </si>
  <si>
    <t>보조금수입</t>
    <phoneticPr fontId="2" type="noConversion"/>
  </si>
  <si>
    <t>경상보조금수입</t>
    <phoneticPr fontId="2" type="noConversion"/>
  </si>
  <si>
    <t>후원금수입</t>
    <phoneticPr fontId="2" type="noConversion"/>
  </si>
  <si>
    <t>*지정후원금</t>
    <phoneticPr fontId="2" type="noConversion"/>
  </si>
  <si>
    <t>*비지정후원금</t>
    <phoneticPr fontId="2" type="noConversion"/>
  </si>
  <si>
    <t>잡수입</t>
    <phoneticPr fontId="2" type="noConversion"/>
  </si>
  <si>
    <t>잡수입</t>
    <phoneticPr fontId="2" type="noConversion"/>
  </si>
  <si>
    <t>이월금</t>
    <phoneticPr fontId="2" type="noConversion"/>
  </si>
  <si>
    <t>전년도이월금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</si>
  <si>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</si>
  <si>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</si>
  <si>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</si>
  <si>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퇴직금 및 퇴직저립금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</si>
  <si>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</si>
  <si>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</si>
  <si>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</si>
  <si>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</si>
  <si>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</si>
  <si>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</si>
  <si>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</si>
  <si>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</si>
  <si>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</si>
  <si>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업무추진비</t>
    <phoneticPr fontId="2" type="noConversion"/>
  </si>
  <si>
    <t>공공요금</t>
    <phoneticPr fontId="2" type="noConversion"/>
  </si>
  <si>
    <t>공공요금</t>
    <phoneticPr fontId="2" type="noConversion"/>
  </si>
  <si>
    <t>제세공과금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</si>
  <si>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</si>
  <si>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</si>
  <si>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</si>
  <si>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기타운영비</t>
    <phoneticPr fontId="2" type="noConversion"/>
  </si>
  <si>
    <t>수용비 및 수수료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</si>
  <si>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</si>
  <si>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</si>
  <si>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</si>
  <si>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</si>
  <si>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</si>
  <si>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사례관리사업비</t>
    <phoneticPr fontId="2" type="noConversion"/>
  </si>
  <si>
    <t>사업비</t>
    <phoneticPr fontId="2" type="noConversion"/>
  </si>
  <si>
    <t>복지사업비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</si>
  <si>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</si>
  <si>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</si>
  <si>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</si>
  <si>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정서지원사업비</t>
    <phoneticPr fontId="2" type="noConversion"/>
  </si>
  <si>
    <t>가족지원사업비</t>
    <phoneticPr fontId="2" type="noConversion"/>
  </si>
  <si>
    <t>미술활동사업비</t>
    <phoneticPr fontId="2" type="noConversion"/>
  </si>
  <si>
    <t>특화활동사업비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</si>
  <si>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</si>
  <si>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</si>
  <si>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</si>
  <si>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일반사업비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</si>
  <si>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</si>
  <si>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</si>
  <si>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</si>
  <si>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</si>
  <si>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</si>
  <si>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 및 기타</t>
    <phoneticPr fontId="2" type="noConversion"/>
  </si>
  <si>
    <t>예비비</t>
    <phoneticPr fontId="2" type="noConversion"/>
  </si>
  <si>
    <t>반환금</t>
    <phoneticPr fontId="2" type="noConversion"/>
  </si>
  <si>
    <t>*시설장(15호봉): 3,346,000원 x 4월 x 1명</t>
    <phoneticPr fontId="2" type="noConversion"/>
  </si>
  <si>
    <t>*시설장(16호봉): 3,411,000원 x 8월 x 1명</t>
    <phoneticPr fontId="2" type="noConversion"/>
  </si>
  <si>
    <t>*사회복지사1(2호봉): 1,689,000원 x 2월 x 1명</t>
    <phoneticPr fontId="2" type="noConversion"/>
  </si>
  <si>
    <t>*사회복지사1(3호봉): 1,754,000원 x 10월 x 1명</t>
    <phoneticPr fontId="2" type="noConversion"/>
  </si>
  <si>
    <t>*사회복지사3(6호봉): 1,967,000원 x 4월 x 1명</t>
    <phoneticPr fontId="2" type="noConversion"/>
  </si>
  <si>
    <t>*사회복지사3(7호봉): 2,050,000원 x 8월 x 1명</t>
    <phoneticPr fontId="2" type="noConversion"/>
  </si>
  <si>
    <t>*사무원(1호봉): 1,601,000원 x 12월 x 1명</t>
    <phoneticPr fontId="2" type="noConversion"/>
  </si>
  <si>
    <t>퇴직금 및 퇴직적립금</t>
    <phoneticPr fontId="2" type="noConversion"/>
  </si>
  <si>
    <t>*기타후생경비: 200,000원 x 2회</t>
    <phoneticPr fontId="2" type="noConversion"/>
  </si>
  <si>
    <t>*기관운영비: 150,000원 x 4분기</t>
    <phoneticPr fontId="2" type="noConversion"/>
  </si>
  <si>
    <t>운영비</t>
    <phoneticPr fontId="2" type="noConversion"/>
  </si>
  <si>
    <t>*복사기/복합기임차료: 200,000원 x 12월</t>
    <phoneticPr fontId="2" type="noConversion"/>
  </si>
  <si>
    <t>*소모품 및 인쇄비: 300,000원 x 5회</t>
    <phoneticPr fontId="2" type="noConversion"/>
  </si>
  <si>
    <t>*방범서비스료: 77,000원 x 12회</t>
    <phoneticPr fontId="2" type="noConversion"/>
  </si>
  <si>
    <t>*우편등기료 및 전화료: 100,000원 x 12월</t>
    <phoneticPr fontId="2" type="noConversion"/>
  </si>
  <si>
    <t>*신원보증보험: 50,000원 x 2명</t>
    <phoneticPr fontId="2" type="noConversion"/>
  </si>
  <si>
    <t>*환경개선부담금: 70,000원 x 2대 x 2회</t>
    <phoneticPr fontId="2" type="noConversion"/>
  </si>
  <si>
    <t>차량비</t>
    <phoneticPr fontId="2" type="noConversion"/>
  </si>
  <si>
    <t>*직원상용피복비: 50,000원 x 9명</t>
    <phoneticPr fontId="2" type="noConversion"/>
  </si>
  <si>
    <t>*기타운영비: 250,000원 x 4회</t>
    <phoneticPr fontId="2" type="noConversion"/>
  </si>
  <si>
    <t>재산조성비</t>
    <phoneticPr fontId="2" type="noConversion"/>
  </si>
  <si>
    <t>시설비</t>
    <phoneticPr fontId="2" type="noConversion"/>
  </si>
  <si>
    <t>*병문안: 10,000원 x 5명</t>
    <phoneticPr fontId="2" type="noConversion"/>
  </si>
  <si>
    <t>*문상 등 조의금: 50,000원 x 3명</t>
    <phoneticPr fontId="2" type="noConversion"/>
  </si>
  <si>
    <t>*기타 안부확인 등: 10,000원 x 3명</t>
    <phoneticPr fontId="2" type="noConversion"/>
  </si>
  <si>
    <t>*소규모나들이: 200,000원 x 4회</t>
    <phoneticPr fontId="2" type="noConversion"/>
  </si>
  <si>
    <t>*지역사회행사참여: 100,000원 x 1회</t>
    <phoneticPr fontId="2" type="noConversion"/>
  </si>
  <si>
    <t>*신체활동 기구 및 보장구 구입 등: 100,000원 x 4회</t>
    <phoneticPr fontId="2" type="noConversion"/>
  </si>
  <si>
    <t>신체활동 지원: 100,000원 x 1회</t>
    <phoneticPr fontId="2" type="noConversion"/>
  </si>
  <si>
    <t>*기능회복지원: 20,000원 x 12월</t>
    <phoneticPr fontId="2" type="noConversion"/>
  </si>
  <si>
    <t>*혈당스트립: 100,000원 x 3회</t>
    <phoneticPr fontId="2" type="noConversion"/>
  </si>
  <si>
    <t>*응급처치비: 40,000원 x 2회</t>
    <phoneticPr fontId="2" type="noConversion"/>
  </si>
  <si>
    <t>*의료기기: 50,000원 x 4회</t>
    <phoneticPr fontId="2" type="noConversion"/>
  </si>
  <si>
    <t>*여가 및 사회활동: 150,000원 x 1회</t>
    <phoneticPr fontId="2" type="noConversion"/>
  </si>
  <si>
    <t>*기타지원(신문구독료): 10,000원 x 12월</t>
    <phoneticPr fontId="2" type="noConversion"/>
  </si>
  <si>
    <t>*보호자간담회(감사의 날 등): 2,000,000원 x 1회</t>
    <phoneticPr fontId="2" type="noConversion"/>
  </si>
  <si>
    <t>*가족지원프로그램: 200,000원 x 2회</t>
    <phoneticPr fontId="2" type="noConversion"/>
  </si>
  <si>
    <t>*홍보비: 300,000원 x 4회</t>
    <phoneticPr fontId="2" type="noConversion"/>
  </si>
  <si>
    <t>*간호조무사 보수교육: 35,000 x 1명</t>
    <phoneticPr fontId="2" type="noConversion"/>
  </si>
  <si>
    <t>*기타 교육 등: 50,000원 x 8회</t>
    <phoneticPr fontId="2" type="noConversion"/>
  </si>
  <si>
    <t>*명절선물 및 포상 등: 400,000원 x 3회</t>
    <phoneticPr fontId="2" type="noConversion"/>
  </si>
  <si>
    <t>*자원봉사자 간담회: 300,000원 x 1회</t>
    <phoneticPr fontId="2" type="noConversion"/>
  </si>
  <si>
    <t>반환금금(보조금예금이자수입): 40,000원 x 1회</t>
    <phoneticPr fontId="2" type="noConversion"/>
  </si>
  <si>
    <t>1) 2018년 참좋은기억학교 1차 추경 세입 예산 내역</t>
    <phoneticPr fontId="2" type="noConversion"/>
  </si>
  <si>
    <t>*복권기금: 74,750,000원 x 4분기</t>
    <phoneticPr fontId="2" type="noConversion"/>
  </si>
  <si>
    <t>*잡수입(직원식대): 270,000원 x 12월</t>
    <phoneticPr fontId="2" type="noConversion"/>
  </si>
  <si>
    <t>*사회복지실습생: 100,000원x3명x2회</t>
    <phoneticPr fontId="2" type="noConversion"/>
  </si>
  <si>
    <t>전입금</t>
    <phoneticPr fontId="2" type="noConversion"/>
  </si>
  <si>
    <t>*시군구보조금</t>
    <phoneticPr fontId="2" type="noConversion"/>
  </si>
  <si>
    <t>*국고보조금</t>
    <phoneticPr fontId="2" type="noConversion"/>
  </si>
  <si>
    <t>*사회복지사2(7호봉): 2,150,000원 x 5월 x 1명</t>
    <phoneticPr fontId="2" type="noConversion"/>
  </si>
  <si>
    <t>*사회복지사2(8호봉): 2,237,000원 x 7월 x 1명</t>
    <phoneticPr fontId="2" type="noConversion"/>
  </si>
  <si>
    <t>*사회복지사4(5호봉): 1,890,000원 x 11월 x 1명</t>
    <phoneticPr fontId="2" type="noConversion"/>
  </si>
  <si>
    <t>*사회복지사4(4호봉): 1,819,000원 x 1월 x 1명</t>
    <phoneticPr fontId="2" type="noConversion"/>
  </si>
  <si>
    <t>*간호조무사(4호봉): 1,707,000원 x 2월 x 1명</t>
    <phoneticPr fontId="2" type="noConversion"/>
  </si>
  <si>
    <t>*간호조무사(5호봉): 1,787,000원 x10월 x 1명</t>
    <phoneticPr fontId="2" type="noConversion"/>
  </si>
  <si>
    <t>*조리사(1호봉):1,428,000원 x 10월 x 1명</t>
    <phoneticPr fontId="2" type="noConversion"/>
  </si>
  <si>
    <t>*사회복지사5(1호봉): 1,619,000원 x 10월 x 1명</t>
    <phoneticPr fontId="2" type="noConversion"/>
  </si>
  <si>
    <t>*사회복지사5(2호봉): 1,689,000원 x 2월 x 1명</t>
    <phoneticPr fontId="2" type="noConversion"/>
  </si>
  <si>
    <t>명절상여금 : 9,356,100원 x 2회</t>
    <phoneticPr fontId="2" type="noConversion"/>
  </si>
  <si>
    <t>*명절상여금 : 18,712,200원</t>
    <phoneticPr fontId="2" type="noConversion"/>
  </si>
  <si>
    <t>*가족수당 : 4,560,000원</t>
    <phoneticPr fontId="2" type="noConversion"/>
  </si>
  <si>
    <t>가족수당 : 380,000원 x 12회</t>
    <phoneticPr fontId="2" type="noConversion"/>
  </si>
  <si>
    <t>*명절선물지원: 150,000원 x 2회</t>
    <phoneticPr fontId="2" type="noConversion"/>
  </si>
  <si>
    <t>*회의비(운영위원회 등): 250,000원 x 4분기</t>
    <phoneticPr fontId="2" type="noConversion"/>
  </si>
  <si>
    <t>*시설건물관리비:500,000원 x 10회</t>
    <phoneticPr fontId="2" type="noConversion"/>
  </si>
  <si>
    <t>*사무용품 및 집기구입: 150,000원 x 8회</t>
    <phoneticPr fontId="2" type="noConversion"/>
  </si>
  <si>
    <t>*여비: 80,000원 x 4회</t>
    <phoneticPr fontId="2" type="noConversion"/>
  </si>
  <si>
    <t>*차량보험료: 870,000원 x 2대</t>
    <phoneticPr fontId="2" type="noConversion"/>
  </si>
  <si>
    <t>*영업배상책임보험 外: 700,000원</t>
    <phoneticPr fontId="2" type="noConversion"/>
  </si>
  <si>
    <t>*기타 세금 및 협회비: 350,000원 x 6월</t>
    <phoneticPr fontId="2" type="noConversion"/>
  </si>
  <si>
    <t>*유류대: 300,000원 x 12월 x 2대</t>
    <phoneticPr fontId="2" type="noConversion"/>
  </si>
  <si>
    <t>차량전비 및 기타소모품 구입: 400,000원 x 2회 x 2대</t>
    <phoneticPr fontId="2" type="noConversion"/>
  </si>
  <si>
    <t>*직원식대비: 270,000원 x 12월</t>
    <phoneticPr fontId="2" type="noConversion"/>
  </si>
  <si>
    <t>자산취득비: 250,000원 x 4회</t>
    <phoneticPr fontId="2" type="noConversion"/>
  </si>
  <si>
    <t>수용사회복지시설경비: 200,000원 x 4회</t>
    <phoneticPr fontId="2" type="noConversion"/>
  </si>
  <si>
    <t>*기타프로그램: 40,000원 x 12월</t>
    <phoneticPr fontId="2" type="noConversion"/>
  </si>
  <si>
    <t>*나들이: 600,000원 x 2회</t>
    <phoneticPr fontId="2" type="noConversion"/>
  </si>
  <si>
    <t>*감각기능훈련: 30,000원 x 12월</t>
    <phoneticPr fontId="2" type="noConversion"/>
  </si>
  <si>
    <t>*기타 의약품: 100,000원 x 4회</t>
    <phoneticPr fontId="2" type="noConversion"/>
  </si>
  <si>
    <t>*구충제복용: 15,000원 x 2회</t>
    <phoneticPr fontId="2" type="noConversion"/>
  </si>
  <si>
    <t>*미술프로그램(전시회): 100,000원 x 12회</t>
    <phoneticPr fontId="2" type="noConversion"/>
  </si>
  <si>
    <t>*특화활동사업비: 50,000원 x 6회</t>
    <phoneticPr fontId="2" type="noConversion"/>
  </si>
  <si>
    <t>*사회복지사 보수교육: 24,000원 x 7명</t>
    <phoneticPr fontId="2" type="noConversion"/>
  </si>
  <si>
    <t>*생계비: 3,000원 x 24명 x 246일</t>
    <phoneticPr fontId="2" type="noConversion"/>
  </si>
  <si>
    <t>2) 2018년 참좋은기억학교 1차 추경 세출 예산 내역</t>
    <phoneticPr fontId="2" type="noConversion"/>
  </si>
  <si>
    <t>*기타수용비: 700,000원 x 4회</t>
    <phoneticPr fontId="2" type="noConversion"/>
  </si>
  <si>
    <t>*전기,도시가스,상수도 등: 1,150,000원 x 12월</t>
    <phoneticPr fontId="2" type="noConversion"/>
  </si>
  <si>
    <t>*조리사(2호봉):1,481,000원 x 2월 x 1명</t>
    <phoneticPr fontId="2" type="noConversion"/>
  </si>
  <si>
    <t>*퇴직적립금: 1,473,490원 x 12월</t>
    <phoneticPr fontId="2" type="noConversion"/>
  </si>
  <si>
    <t>*국민연금: 212,182,000원 x 4.5%</t>
    <phoneticPr fontId="2" type="noConversion"/>
  </si>
  <si>
    <t>*건강보험: 212,182,000원 x 3.12%</t>
    <phoneticPr fontId="2" type="noConversion"/>
  </si>
  <si>
    <t>*장기요양보험: 6,620,080원 x 7.38%</t>
    <phoneticPr fontId="2" type="noConversion"/>
  </si>
  <si>
    <t>*고용보험: 171,510,000원 x 0.9%</t>
    <phoneticPr fontId="2" type="noConversion"/>
  </si>
  <si>
    <t>*산재보험: 171,510,000원 x 0.76%</t>
    <phoneticPr fontId="2" type="noConversion"/>
  </si>
  <si>
    <t>*실비수입(일2만원): 20,000원 x 1명 x 246일</t>
    <phoneticPr fontId="2" type="noConversion"/>
  </si>
  <si>
    <t>*실비수입(일1만원): 10,000원 x 18명 x 246일</t>
    <phoneticPr fontId="2" type="noConversion"/>
  </si>
  <si>
    <t>인건비</t>
    <phoneticPr fontId="2" type="noConversion"/>
  </si>
  <si>
    <t>사무비</t>
    <phoneticPr fontId="2" type="noConversion"/>
  </si>
  <si>
    <t>봉사자 및 후원자 관리비</t>
    <phoneticPr fontId="2" type="noConversion"/>
  </si>
  <si>
    <t xml:space="preserve">2018년 참좋은기억학교 </t>
    <phoneticPr fontId="2" type="noConversion"/>
  </si>
  <si>
    <t>참좋은기억학교</t>
    <phoneticPr fontId="2" type="noConversion"/>
  </si>
  <si>
    <t>2018. 03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</si>
  <si>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359,210,000원</t>
    </r>
    <r>
      <rPr>
        <sz val="12"/>
        <rFont val="굴림"/>
        <family val="3"/>
        <charset val="129"/>
      </rPr>
      <t>으로한다.</t>
    </r>
    <phoneticPr fontId="2" type="noConversion"/>
  </si>
  <si>
    <t>2018년 참좋은기억학교 1차 추경 예산 총괄내역서</t>
    <phoneticPr fontId="2" type="noConversion"/>
  </si>
  <si>
    <t>입소자부담금수입</t>
    <phoneticPr fontId="2" type="noConversion"/>
  </si>
  <si>
    <t>입소비용수입</t>
    <phoneticPr fontId="2" type="noConversion"/>
  </si>
  <si>
    <t>잡수입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</si>
  <si>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</si>
  <si>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</si>
  <si>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</si>
  <si>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</si>
  <si>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</si>
  <si>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</si>
  <si>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</si>
  <si>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</si>
  <si>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</si>
  <si>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</si>
  <si>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</si>
  <si>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</si>
  <si>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</si>
  <si>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</si>
  <si>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</si>
  <si>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</si>
  <si>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</si>
  <si>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■ 세입</t>
    <phoneticPr fontId="2" type="noConversion"/>
  </si>
  <si>
    <t>변경예산 총계</t>
    <phoneticPr fontId="2" type="noConversion"/>
  </si>
  <si>
    <t>■ 세출</t>
    <phoneticPr fontId="2" type="noConversion"/>
  </si>
  <si>
    <t>변경예산 총계</t>
    <phoneticPr fontId="2" type="noConversion"/>
  </si>
  <si>
    <t>2018년 참좋은기억학교 1차 추경 예산 변경사유</t>
    <phoneticPr fontId="2" type="noConversion"/>
  </si>
  <si>
    <t>2018년
1차추경 (B)</t>
    <phoneticPr fontId="2" type="noConversion"/>
  </si>
  <si>
    <t>2018년
최초예산 (A)</t>
    <phoneticPr fontId="17" type="noConversion"/>
  </si>
  <si>
    <t>증감(B-A)</t>
    <phoneticPr fontId="2" type="noConversion"/>
  </si>
  <si>
    <t>최초예산
(A)</t>
    <phoneticPr fontId="2" type="noConversion"/>
  </si>
  <si>
    <t>1차추경
(B)</t>
    <phoneticPr fontId="2" type="noConversion"/>
  </si>
  <si>
    <t>법인전입금</t>
    <phoneticPr fontId="2" type="noConversion"/>
  </si>
  <si>
    <t>기타예금이자수입</t>
    <phoneticPr fontId="2" type="noConversion"/>
  </si>
  <si>
    <t>기타예금이자수입:51,831원</t>
    <phoneticPr fontId="2" type="noConversion"/>
  </si>
  <si>
    <t>기타예금이자수입</t>
    <phoneticPr fontId="18" type="noConversion"/>
  </si>
  <si>
    <t>기타잡수입</t>
    <phoneticPr fontId="2" type="noConversion"/>
  </si>
  <si>
    <t>이월금</t>
    <phoneticPr fontId="18" type="noConversion"/>
  </si>
  <si>
    <t>전년도이월금</t>
    <phoneticPr fontId="18" type="noConversion"/>
  </si>
  <si>
    <t>전년도이월금</t>
    <phoneticPr fontId="18" type="noConversion"/>
  </si>
  <si>
    <t>*생신잔치: 70,000원 x 12회</t>
    <phoneticPr fontId="2" type="noConversion"/>
  </si>
  <si>
    <t>*절기행사: 200,000원 x 3회</t>
    <phoneticPr fontId="2" type="noConversion"/>
  </si>
  <si>
    <t>*직원연수: 450,000원 x 4회</t>
    <phoneticPr fontId="2" type="noConversion"/>
  </si>
  <si>
    <t>*기타사업 및 조직관리비: 150,000원 x 4회</t>
    <phoneticPr fontId="2" type="noConversion"/>
  </si>
  <si>
    <t>특별급식비: 6,000원 x 35명 x 4회</t>
    <phoneticPr fontId="2" type="noConversion"/>
  </si>
  <si>
    <t xml:space="preserve">예비비: 51,020원 </t>
    <phoneticPr fontId="2" type="noConversion"/>
  </si>
  <si>
    <t>복지사업비</t>
    <phoneticPr fontId="2" type="noConversion"/>
  </si>
  <si>
    <t>직원연수교육비</t>
    <phoneticPr fontId="2" type="noConversion"/>
  </si>
  <si>
    <t>회의비</t>
    <phoneticPr fontId="2" type="noConversion"/>
  </si>
  <si>
    <t>특화활동사업비</t>
    <phoneticPr fontId="2" type="noConversion"/>
  </si>
  <si>
    <t>* 이용자 수입 조정으로 인한 감액 조정</t>
    <phoneticPr fontId="2" type="noConversion"/>
  </si>
  <si>
    <t>* 예금이자수입 조정</t>
    <phoneticPr fontId="2" type="noConversion"/>
  </si>
  <si>
    <t>* 사회복지실습비 수입으로 인한 기타잡수입 증액 조정</t>
    <phoneticPr fontId="2" type="noConversion"/>
  </si>
  <si>
    <t>* 결산에 따른 전년도 이월금 확정 조정</t>
    <phoneticPr fontId="2" type="noConversion"/>
  </si>
  <si>
    <t>* 직원 입퇴사에 따른 기본급 증액 조정</t>
    <phoneticPr fontId="2" type="noConversion"/>
  </si>
  <si>
    <t>* 직원 입퇴사에 따른 제수당 감액 조정</t>
    <phoneticPr fontId="2" type="noConversion"/>
  </si>
  <si>
    <t>* 직원 입퇴사에 따른 퇴직금 감액 조정</t>
    <phoneticPr fontId="2" type="noConversion"/>
  </si>
  <si>
    <t>* 직원 입퇴사에 따른 사회보험부담금 감액 조정</t>
    <phoneticPr fontId="2" type="noConversion"/>
  </si>
  <si>
    <t>* 기타후생경비 증액 조정</t>
    <phoneticPr fontId="2" type="noConversion"/>
  </si>
  <si>
    <t>* 직원회의비 감액 조정</t>
    <phoneticPr fontId="2" type="noConversion"/>
  </si>
  <si>
    <t>* 여비 감액 조정</t>
    <phoneticPr fontId="2" type="noConversion"/>
  </si>
  <si>
    <t>* 수용비 및 수수료 감액 조정</t>
    <phoneticPr fontId="2" type="noConversion"/>
  </si>
  <si>
    <t>* 공공요금 감액 조정</t>
    <phoneticPr fontId="2" type="noConversion"/>
  </si>
  <si>
    <t>* 제세공과금 감액 조정</t>
    <phoneticPr fontId="2" type="noConversion"/>
  </si>
  <si>
    <t>* 기타운영비 감액 조정</t>
    <phoneticPr fontId="2" type="noConversion"/>
  </si>
  <si>
    <t>* 자산취득비 감액 조정</t>
    <phoneticPr fontId="2" type="noConversion"/>
  </si>
  <si>
    <t>* 이용자 수입 감액으로 인한 생계비 감액 조정</t>
    <phoneticPr fontId="2" type="noConversion"/>
  </si>
  <si>
    <t>* 수용기관경비 감액 조정</t>
    <phoneticPr fontId="2" type="noConversion"/>
  </si>
  <si>
    <t>* 특별급식비 감액 조정</t>
    <phoneticPr fontId="2" type="noConversion"/>
  </si>
  <si>
    <t>* 프로그램의 다양화에 따른 복지사업비 증액 조정</t>
    <phoneticPr fontId="2" type="noConversion"/>
  </si>
  <si>
    <t>* 기능회복훈련사업비 감액 조정</t>
    <phoneticPr fontId="2" type="noConversion"/>
  </si>
  <si>
    <t>* 간호 및 처치사업비 증액 조정</t>
    <phoneticPr fontId="2" type="noConversion"/>
  </si>
  <si>
    <t>* 생신잔치 매월 진행으로 인한 사업비 증액 조정</t>
    <phoneticPr fontId="2" type="noConversion"/>
  </si>
  <si>
    <t>* 특화활동사업비 감액 조정</t>
    <phoneticPr fontId="2" type="noConversion"/>
  </si>
  <si>
    <t>* 직원연수 및 교육참여 확대로 인한 사업비 증액 조정</t>
    <phoneticPr fontId="2" type="noConversion"/>
  </si>
  <si>
    <t>* 예비비 감액 조정</t>
    <phoneticPr fontId="2" type="noConversion"/>
  </si>
  <si>
    <t>*보조금 이자발생 이월금: 0</t>
    <phoneticPr fontId="2" type="noConversion"/>
  </si>
  <si>
    <t>*직원식대 이월금: 1원</t>
    <phoneticPr fontId="2" type="noConversion"/>
  </si>
  <si>
    <t>*사업수입이월금:7,118,168원x1회</t>
    <phoneticPr fontId="2" type="noConversion"/>
  </si>
  <si>
    <t>4. 장기요양사업수입, 보조금, 후원금등의 세입이 감소할 경우 기존사업을 축소할 수 있다.</t>
    <phoneticPr fontId="2" type="noConversion"/>
  </si>
  <si>
    <t xml:space="preserve">5. 장기요양사업수입,국시비보조금, 후원금등의 세입이 증가 할 경우 세입세출예산을 초과 할 수 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</si>
  <si>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</si>
  <si>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추가경정 예산을 승인 받을 수 있다.</t>
    <phoneticPr fontId="2" type="noConversion"/>
  </si>
  <si>
    <t>7. 세출예산에서 초과지출이 발생할 경우에 동일관 내의 목간전용으로 부족한 예산을 집행 할 수가</t>
    <phoneticPr fontId="2" type="noConversion"/>
  </si>
  <si>
    <t xml:space="preserve">    있다.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</si>
</sst>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0_);[Red]\(0\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vertical="center"/>
    </xf>
    <xf numFmtId="3" fontId="12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vertical="center"/>
    </xf>
    <xf numFmtId="0" fontId="12" fillId="0" borderId="41" xfId="0" applyFont="1" applyBorder="1" applyAlignment="1">
      <alignment horizontal="left" vertical="center"/>
    </xf>
    <xf numFmtId="3" fontId="11" fillId="0" borderId="20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>
      <alignment vertical="center"/>
    </xf>
    <xf numFmtId="41" fontId="11" fillId="0" borderId="10" xfId="1" applyFont="1" applyBorder="1" applyAlignment="1">
      <alignment horizontal="distributed" vertical="center"/>
    </xf>
    <xf numFmtId="0" fontId="12" fillId="0" borderId="45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5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41" fontId="11" fillId="0" borderId="20" xfId="1" applyFont="1" applyBorder="1" applyAlignment="1">
      <alignment horizontal="distributed" vertical="center"/>
    </xf>
    <xf numFmtId="41" fontId="12" fillId="0" borderId="25" xfId="1" applyFont="1" applyBorder="1" applyAlignment="1">
      <alignment horizontal="distributed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2" fillId="0" borderId="51" xfId="0" applyFont="1" applyBorder="1" applyAlignment="1">
      <alignment horizontal="left" vertical="center"/>
    </xf>
    <xf numFmtId="3" fontId="12" fillId="0" borderId="51" xfId="1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12" fillId="0" borderId="52" xfId="0" applyFont="1" applyBorder="1" applyAlignment="1">
      <alignment horizontal="left" vertical="center"/>
    </xf>
    <xf numFmtId="3" fontId="12" fillId="0" borderId="42" xfId="1" applyNumberFormat="1" applyFont="1" applyBorder="1" applyAlignment="1">
      <alignment vertical="center"/>
    </xf>
    <xf numFmtId="3" fontId="12" fillId="0" borderId="52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8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41" fontId="11" fillId="0" borderId="38" xfId="1" applyFont="1" applyBorder="1" applyAlignment="1">
      <alignment horizontal="distributed" vertical="center"/>
    </xf>
    <xf numFmtId="41" fontId="11" fillId="0" borderId="29" xfId="1" applyFont="1" applyBorder="1" applyAlignment="1">
      <alignment horizontal="distributed" vertical="center"/>
    </xf>
    <xf numFmtId="0" fontId="12" fillId="0" borderId="53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/>
    </xf>
    <xf numFmtId="41" fontId="12" fillId="0" borderId="20" xfId="1" applyFont="1" applyBorder="1" applyAlignment="1">
      <alignment horizontal="distributed" vertical="center"/>
    </xf>
    <xf numFmtId="41" fontId="12" fillId="0" borderId="39" xfId="1" applyFont="1" applyBorder="1" applyAlignment="1">
      <alignment horizontal="distributed" vertical="center"/>
    </xf>
    <xf numFmtId="3" fontId="12" fillId="0" borderId="21" xfId="1" applyNumberFormat="1" applyFont="1" applyBorder="1" applyAlignment="1">
      <alignment vertical="center"/>
    </xf>
    <xf numFmtId="41" fontId="12" fillId="0" borderId="38" xfId="1" applyFont="1" applyBorder="1" applyAlignment="1">
      <alignment horizontal="distributed" vertical="center"/>
    </xf>
    <xf numFmtId="41" fontId="12" fillId="0" borderId="29" xfId="1" applyFont="1" applyBorder="1" applyAlignment="1">
      <alignment horizontal="distributed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12" fillId="0" borderId="39" xfId="1" applyNumberFormat="1" applyFont="1" applyBorder="1" applyAlignment="1">
      <alignment horizontal="right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0" fontId="12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3" fontId="12" fillId="0" borderId="39" xfId="2" applyNumberFormat="1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9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38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2" applyNumberFormat="1" applyFont="1" applyBorder="1">
      <alignment vertical="center"/>
    </xf>
    <xf numFmtId="0" fontId="12" fillId="0" borderId="39" xfId="2" applyFont="1" applyBorder="1" applyAlignment="1">
      <alignment horizontal="left" vertical="center" shrinkToFit="1"/>
    </xf>
    <xf numFmtId="3" fontId="12" fillId="0" borderId="36" xfId="2" applyNumberFormat="1" applyFont="1" applyBorder="1">
      <alignment vertical="center"/>
    </xf>
    <xf numFmtId="3" fontId="12" fillId="0" borderId="36" xfId="2" applyNumberFormat="1" applyFont="1" applyBorder="1" applyAlignment="1">
      <alignment horizontal="right" vertical="center"/>
    </xf>
    <xf numFmtId="3" fontId="12" fillId="0" borderId="20" xfId="2" applyNumberFormat="1" applyFont="1" applyBorder="1">
      <alignment vertical="center"/>
    </xf>
    <xf numFmtId="3" fontId="12" fillId="0" borderId="13" xfId="2" applyNumberFormat="1" applyFont="1" applyBorder="1" applyAlignment="1">
      <alignment horizontal="right" vertical="center"/>
    </xf>
    <xf numFmtId="3" fontId="12" fillId="0" borderId="37" xfId="2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3" fontId="12" fillId="0" borderId="55" xfId="2" applyNumberFormat="1" applyFont="1" applyBorder="1" applyAlignment="1">
      <alignment horizontal="center" vertical="center" wrapText="1"/>
    </xf>
    <xf numFmtId="3" fontId="11" fillId="0" borderId="29" xfId="2" applyNumberFormat="1" applyFont="1" applyBorder="1" applyAlignment="1">
      <alignment horizontal="right" vertical="center"/>
    </xf>
    <xf numFmtId="3" fontId="11" fillId="0" borderId="56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3" fontId="12" fillId="0" borderId="21" xfId="2" applyNumberFormat="1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 shrinkToFit="1"/>
    </xf>
    <xf numFmtId="3" fontId="12" fillId="0" borderId="0" xfId="2" quotePrefix="1" applyNumberFormat="1" applyFont="1" applyBorder="1" applyAlignment="1">
      <alignment horizontal="right" vertical="center"/>
    </xf>
    <xf numFmtId="0" fontId="12" fillId="0" borderId="38" xfId="2" applyFont="1" applyBorder="1" applyAlignment="1">
      <alignment horizontal="left" vertical="center" shrinkToFit="1"/>
    </xf>
    <xf numFmtId="3" fontId="12" fillId="0" borderId="14" xfId="2" applyNumberFormat="1" applyFont="1" applyBorder="1" applyAlignment="1">
      <alignment horizontal="right" vertical="center"/>
    </xf>
    <xf numFmtId="3" fontId="12" fillId="0" borderId="41" xfId="2" applyNumberFormat="1" applyFont="1" applyBorder="1" applyAlignment="1">
      <alignment horizontal="right" vertical="center"/>
    </xf>
    <xf numFmtId="0" fontId="12" fillId="0" borderId="3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59" xfId="2" applyFont="1" applyBorder="1">
      <alignment vertical="center"/>
    </xf>
    <xf numFmtId="0" fontId="12" fillId="0" borderId="60" xfId="2" applyFont="1" applyBorder="1">
      <alignment vertical="center"/>
    </xf>
    <xf numFmtId="0" fontId="12" fillId="0" borderId="60" xfId="2" applyFont="1" applyBorder="1" applyAlignment="1">
      <alignment horizontal="left" vertical="center"/>
    </xf>
    <xf numFmtId="3" fontId="12" fillId="0" borderId="60" xfId="2" applyNumberFormat="1" applyFont="1" applyBorder="1" applyAlignment="1">
      <alignment horizontal="right" vertical="center"/>
    </xf>
    <xf numFmtId="3" fontId="12" fillId="0" borderId="60" xfId="2" applyNumberFormat="1" applyFont="1" applyBorder="1">
      <alignment vertical="center"/>
    </xf>
    <xf numFmtId="3" fontId="12" fillId="0" borderId="61" xfId="2" applyNumberFormat="1" applyFont="1" applyBorder="1" applyAlignment="1">
      <alignment horizontal="right" vertical="center"/>
    </xf>
    <xf numFmtId="3" fontId="12" fillId="0" borderId="62" xfId="2" applyNumberFormat="1" applyFont="1" applyBorder="1" applyAlignment="1">
      <alignment horizontal="center" vertical="center"/>
    </xf>
    <xf numFmtId="3" fontId="11" fillId="0" borderId="63" xfId="2" applyNumberFormat="1" applyFont="1" applyBorder="1" applyAlignment="1">
      <alignment horizontal="right" vertical="center"/>
    </xf>
    <xf numFmtId="3" fontId="12" fillId="0" borderId="63" xfId="2" applyNumberFormat="1" applyFont="1" applyBorder="1" applyAlignment="1">
      <alignment horizontal="right" vertical="center"/>
    </xf>
    <xf numFmtId="3" fontId="11" fillId="0" borderId="47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66" xfId="2" quotePrefix="1" applyNumberFormat="1" applyFont="1" applyBorder="1" applyAlignment="1">
      <alignment horizontal="right" vertical="center"/>
    </xf>
    <xf numFmtId="3" fontId="12" fillId="0" borderId="64" xfId="2" quotePrefix="1" applyNumberFormat="1" applyFont="1" applyBorder="1" applyAlignment="1">
      <alignment horizontal="right" vertical="center"/>
    </xf>
    <xf numFmtId="0" fontId="12" fillId="0" borderId="50" xfId="2" applyFont="1" applyBorder="1">
      <alignment vertical="center"/>
    </xf>
    <xf numFmtId="0" fontId="12" fillId="0" borderId="52" xfId="2" applyFont="1" applyBorder="1">
      <alignment vertical="center"/>
    </xf>
    <xf numFmtId="0" fontId="12" fillId="0" borderId="40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21" xfId="0" applyFont="1" applyBorder="1" applyAlignment="1">
      <alignment vertical="center" wrapText="1" shrinkToFit="1"/>
    </xf>
    <xf numFmtId="0" fontId="12" fillId="0" borderId="51" xfId="0" applyFont="1" applyBorder="1" applyAlignment="1">
      <alignment vertical="center" wrapText="1" shrinkToFit="1"/>
    </xf>
    <xf numFmtId="0" fontId="12" fillId="0" borderId="42" xfId="0" applyFont="1" applyBorder="1" applyAlignment="1">
      <alignment vertical="center" wrapText="1" shrinkToFit="1"/>
    </xf>
    <xf numFmtId="41" fontId="11" fillId="0" borderId="3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8" xfId="1" applyNumberFormat="1" applyFont="1" applyBorder="1" applyAlignment="1">
      <alignment horizontal="right" vertical="center"/>
    </xf>
    <xf numFmtId="41" fontId="11" fillId="0" borderId="39" xfId="1" applyNumberFormat="1" applyFont="1" applyBorder="1" applyAlignment="1">
      <alignment vertical="center"/>
    </xf>
    <xf numFmtId="41" fontId="12" fillId="0" borderId="29" xfId="1" applyNumberFormat="1" applyFont="1" applyBorder="1" applyAlignment="1">
      <alignment horizontal="right" vertical="center"/>
    </xf>
    <xf numFmtId="43" fontId="20" fillId="0" borderId="40" xfId="7" applyNumberFormat="1" applyFont="1" applyFill="1" applyBorder="1" applyAlignment="1">
      <alignment horizontal="right" vertical="center"/>
    </xf>
    <xf numFmtId="43" fontId="21" fillId="0" borderId="40" xfId="7" applyNumberFormat="1" applyFont="1" applyFill="1" applyBorder="1" applyAlignment="1">
      <alignment horizontal="right" vertical="center"/>
    </xf>
    <xf numFmtId="43" fontId="21" fillId="0" borderId="20" xfId="7" applyNumberFormat="1" applyFont="1" applyFill="1" applyBorder="1" applyAlignment="1">
      <alignment horizontal="right" vertical="center"/>
    </xf>
    <xf numFmtId="41" fontId="12" fillId="0" borderId="0" xfId="1" applyFont="1">
      <alignment vertical="center"/>
    </xf>
    <xf numFmtId="41" fontId="12" fillId="0" borderId="71" xfId="1" applyFont="1" applyBorder="1">
      <alignment vertical="center"/>
    </xf>
    <xf numFmtId="41" fontId="12" fillId="0" borderId="64" xfId="1" applyFont="1" applyBorder="1">
      <alignment vertical="center"/>
    </xf>
    <xf numFmtId="41" fontId="12" fillId="0" borderId="66" xfId="1" applyFont="1" applyBorder="1">
      <alignment vertical="center"/>
    </xf>
    <xf numFmtId="41" fontId="12" fillId="0" borderId="68" xfId="1" applyFont="1" applyBorder="1">
      <alignment vertical="center"/>
    </xf>
    <xf numFmtId="41" fontId="12" fillId="0" borderId="63" xfId="1" applyFont="1" applyBorder="1">
      <alignment vertical="center"/>
    </xf>
    <xf numFmtId="43" fontId="21" fillId="0" borderId="37" xfId="7" applyNumberFormat="1" applyFont="1" applyFill="1" applyBorder="1" applyAlignment="1">
      <alignment horizontal="right" vertical="center"/>
    </xf>
    <xf numFmtId="43" fontId="21" fillId="0" borderId="28" xfId="7" applyNumberFormat="1" applyFont="1" applyFill="1" applyBorder="1" applyAlignment="1">
      <alignment horizontal="right" vertical="center"/>
    </xf>
    <xf numFmtId="43" fontId="21" fillId="0" borderId="42" xfId="7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vertical="center" shrinkToFit="1"/>
    </xf>
    <xf numFmtId="41" fontId="12" fillId="0" borderId="72" xfId="1" applyFont="1" applyBorder="1">
      <alignment vertical="center"/>
    </xf>
    <xf numFmtId="43" fontId="21" fillId="0" borderId="39" xfId="7" applyNumberFormat="1" applyFont="1" applyFill="1" applyBorder="1" applyAlignment="1">
      <alignment horizontal="right" vertical="center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0" fontId="12" fillId="0" borderId="51" xfId="0" applyFont="1" applyBorder="1" applyAlignment="1">
      <alignment vertical="center" wrapText="1"/>
    </xf>
    <xf numFmtId="0" fontId="12" fillId="0" borderId="57" xfId="0" applyFont="1" applyBorder="1" applyAlignment="1">
      <alignment vertical="center" shrinkToFit="1"/>
    </xf>
    <xf numFmtId="41" fontId="12" fillId="0" borderId="61" xfId="1" applyFont="1" applyBorder="1">
      <alignment vertical="center"/>
    </xf>
    <xf numFmtId="41" fontId="11" fillId="2" borderId="68" xfId="1" applyFont="1" applyFill="1" applyBorder="1">
      <alignment vertical="center"/>
    </xf>
    <xf numFmtId="41" fontId="11" fillId="0" borderId="68" xfId="1" applyFont="1" applyBorder="1">
      <alignment vertical="center"/>
    </xf>
    <xf numFmtId="3" fontId="12" fillId="0" borderId="40" xfId="0" applyNumberFormat="1" applyFont="1" applyBorder="1" applyAlignment="1">
      <alignment vertical="center" wrapText="1"/>
    </xf>
    <xf numFmtId="3" fontId="12" fillId="0" borderId="52" xfId="1" applyNumberFormat="1" applyFont="1" applyBorder="1" applyAlignment="1">
      <alignment horizontal="right" vertical="center"/>
    </xf>
    <xf numFmtId="41" fontId="11" fillId="0" borderId="52" xfId="1" applyFont="1" applyBorder="1" applyAlignment="1">
      <alignment horizontal="distributed" vertical="center"/>
    </xf>
    <xf numFmtId="41" fontId="12" fillId="0" borderId="52" xfId="1" applyNumberFormat="1" applyFont="1" applyBorder="1" applyAlignment="1">
      <alignment horizontal="right" vertical="center"/>
    </xf>
    <xf numFmtId="41" fontId="12" fillId="0" borderId="73" xfId="1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41" fontId="12" fillId="0" borderId="52" xfId="1" applyFont="1" applyBorder="1" applyAlignment="1">
      <alignment horizontal="distributed" vertical="center"/>
    </xf>
    <xf numFmtId="0" fontId="12" fillId="0" borderId="59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3" fontId="12" fillId="0" borderId="32" xfId="1" applyNumberFormat="1" applyFont="1" applyBorder="1" applyAlignment="1">
      <alignment horizontal="right" vertical="center"/>
    </xf>
    <xf numFmtId="41" fontId="12" fillId="0" borderId="32" xfId="1" applyFont="1" applyBorder="1" applyAlignment="1">
      <alignment horizontal="distributed" vertical="center"/>
    </xf>
    <xf numFmtId="0" fontId="12" fillId="0" borderId="67" xfId="0" applyFont="1" applyBorder="1" applyAlignment="1">
      <alignment vertical="center" shrinkToFit="1"/>
    </xf>
    <xf numFmtId="0" fontId="12" fillId="0" borderId="7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43" fontId="21" fillId="0" borderId="32" xfId="7" applyNumberFormat="1" applyFont="1" applyFill="1" applyBorder="1" applyAlignment="1">
      <alignment horizontal="right" vertical="center"/>
    </xf>
    <xf numFmtId="0" fontId="12" fillId="0" borderId="75" xfId="2" applyFont="1" applyBorder="1">
      <alignment vertical="center"/>
    </xf>
    <xf numFmtId="0" fontId="12" fillId="0" borderId="32" xfId="2" applyFont="1" applyBorder="1">
      <alignment vertical="center"/>
    </xf>
    <xf numFmtId="0" fontId="12" fillId="0" borderId="32" xfId="2" applyFont="1" applyBorder="1" applyAlignment="1">
      <alignment horizontal="left" vertical="center"/>
    </xf>
    <xf numFmtId="3" fontId="12" fillId="0" borderId="44" xfId="2" applyNumberFormat="1" applyFont="1" applyBorder="1">
      <alignment vertical="center"/>
    </xf>
    <xf numFmtId="3" fontId="12" fillId="0" borderId="73" xfId="2" quotePrefix="1" applyNumberFormat="1" applyFont="1" applyBorder="1" applyAlignment="1">
      <alignment horizontal="right" vertical="center"/>
    </xf>
    <xf numFmtId="0" fontId="12" fillId="0" borderId="3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" fontId="11" fillId="0" borderId="44" xfId="1" applyNumberFormat="1" applyFont="1" applyBorder="1" applyAlignment="1">
      <alignment vertical="center"/>
    </xf>
    <xf numFmtId="43" fontId="20" fillId="0" borderId="56" xfId="7" applyNumberFormat="1" applyFont="1" applyFill="1" applyBorder="1" applyAlignment="1">
      <alignment horizontal="right" vertical="center"/>
    </xf>
    <xf numFmtId="0" fontId="12" fillId="0" borderId="56" xfId="0" applyFont="1" applyBorder="1" applyAlignment="1">
      <alignment vertical="center" shrinkToFit="1"/>
    </xf>
    <xf numFmtId="0" fontId="12" fillId="0" borderId="3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43" fontId="21" fillId="0" borderId="53" xfId="7" applyNumberFormat="1" applyFont="1" applyFill="1" applyBorder="1" applyAlignment="1">
      <alignment horizontal="right" vertical="center"/>
    </xf>
    <xf numFmtId="43" fontId="21" fillId="0" borderId="38" xfId="7" applyNumberFormat="1" applyFont="1" applyFill="1" applyBorder="1" applyAlignment="1">
      <alignment horizontal="right" vertical="center"/>
    </xf>
    <xf numFmtId="0" fontId="12" fillId="0" borderId="67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64" xfId="2" applyNumberFormat="1" applyFont="1" applyBorder="1" applyAlignment="1">
      <alignment horizontal="left" vertical="center"/>
    </xf>
    <xf numFmtId="3" fontId="12" fillId="0" borderId="57" xfId="2" applyNumberFormat="1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left" vertical="center"/>
    </xf>
    <xf numFmtId="3" fontId="12" fillId="0" borderId="65" xfId="2" applyNumberFormat="1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12" xfId="2" applyFont="1" applyBorder="1" applyAlignment="1">
      <alignment horizontal="left" vertical="center" shrinkToFit="1"/>
    </xf>
    <xf numFmtId="0" fontId="12" fillId="0" borderId="17" xfId="2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11" fillId="0" borderId="69" xfId="0" applyFont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5/DOCUME~1/&#52852;&#52852;&#50724;~1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5/DOCUME~1/&#52852;&#52852;&#50724;~1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  <row r="53">
          <cell r="C53" t="str">
            <v>업무추진비</v>
          </cell>
        </row>
        <row r="56">
          <cell r="C56" t="str">
            <v>운영비</v>
          </cell>
        </row>
        <row r="57">
          <cell r="D57" t="str">
            <v>여비</v>
          </cell>
        </row>
        <row r="58">
          <cell r="D58" t="str">
            <v>수용비및수수료</v>
          </cell>
        </row>
        <row r="64">
          <cell r="D64" t="str">
            <v>공공요금</v>
          </cell>
        </row>
        <row r="67">
          <cell r="D67" t="str">
            <v>제세공과금</v>
          </cell>
        </row>
        <row r="76">
          <cell r="D76" t="str">
            <v>기타운영비</v>
          </cell>
        </row>
        <row r="80">
          <cell r="B80" t="str">
            <v>재산조성비</v>
          </cell>
        </row>
        <row r="81">
          <cell r="C81" t="str">
            <v>시설비</v>
          </cell>
        </row>
        <row r="82">
          <cell r="D82" t="str">
            <v>자산취득비</v>
          </cell>
        </row>
        <row r="83">
          <cell r="B83" t="str">
            <v>사업비</v>
          </cell>
        </row>
        <row r="84">
          <cell r="C84" t="str">
            <v>운영비</v>
          </cell>
        </row>
        <row r="85">
          <cell r="D85" t="str">
            <v>생계비</v>
          </cell>
        </row>
        <row r="88">
          <cell r="D88" t="str">
            <v>수용기관경비</v>
          </cell>
        </row>
        <row r="89">
          <cell r="D89" t="str">
            <v>특별급식비</v>
          </cell>
        </row>
        <row r="90">
          <cell r="C90" t="str">
            <v>사업비</v>
          </cell>
        </row>
        <row r="103">
          <cell r="D103" t="str">
            <v>기능회복훈련사업비</v>
          </cell>
        </row>
        <row r="106">
          <cell r="D106" t="str">
            <v>간호 및 처치사업비</v>
          </cell>
        </row>
        <row r="112">
          <cell r="D112" t="str">
            <v>정서지원사업비</v>
          </cell>
        </row>
        <row r="124">
          <cell r="C124" t="str">
            <v>일반사업비</v>
          </cell>
        </row>
        <row r="137">
          <cell r="B137" t="str">
            <v>예비비 및 기타</v>
          </cell>
        </row>
        <row r="138">
          <cell r="C138" t="str">
            <v>예비비 및 기타</v>
          </cell>
        </row>
        <row r="139">
          <cell r="D139" t="str">
            <v>예비비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  <row r="45">
          <cell r="D45" t="str">
            <v>기타후생경비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1.77734375" style="110" customWidth="1"/>
    <col min="2" max="2" width="13.44140625" style="110" customWidth="1"/>
    <col min="3" max="3" width="15.6640625" style="111" customWidth="1"/>
    <col min="4" max="4" width="12.88671875" style="110" customWidth="1"/>
    <col min="5" max="5" width="12.77734375" style="110" customWidth="1"/>
    <col min="6" max="6" width="12.88671875" style="110" customWidth="1"/>
    <col min="7" max="16384" width="8.88671875" style="110"/>
  </cols>
  <sheetData>
    <row r="1" spans="1:6" ht="46.5" customHeight="1">
      <c r="A1" s="256" t="s">
        <v>235</v>
      </c>
      <c r="B1" s="256"/>
      <c r="C1" s="256"/>
      <c r="D1" s="256"/>
      <c r="E1" s="256"/>
      <c r="F1" s="256"/>
    </row>
    <row r="2" spans="1:6" ht="23.1" customHeight="1">
      <c r="A2" s="148" t="s">
        <v>231</v>
      </c>
      <c r="B2" s="149"/>
      <c r="C2" s="150"/>
      <c r="D2" s="151"/>
      <c r="E2" s="152"/>
      <c r="F2" s="153"/>
    </row>
    <row r="3" spans="1:6" ht="23.1" customHeight="1">
      <c r="A3" s="115" t="s">
        <v>2</v>
      </c>
      <c r="B3" s="116" t="s">
        <v>3</v>
      </c>
      <c r="C3" s="116" t="s">
        <v>22</v>
      </c>
      <c r="D3" s="133" t="s">
        <v>237</v>
      </c>
      <c r="E3" s="133" t="s">
        <v>236</v>
      </c>
      <c r="F3" s="154" t="s">
        <v>238</v>
      </c>
    </row>
    <row r="4" spans="1:6" ht="20.100000000000001" customHeight="1">
      <c r="A4" s="246" t="s">
        <v>232</v>
      </c>
      <c r="B4" s="247"/>
      <c r="C4" s="248"/>
      <c r="D4" s="134">
        <f>SUM(D5:D12)</f>
        <v>74410000</v>
      </c>
      <c r="E4" s="134">
        <f>SUM(E5:E12)</f>
        <v>60210000</v>
      </c>
      <c r="F4" s="155">
        <f t="shared" ref="F4:F11" si="0">E4-D4</f>
        <v>-14200000</v>
      </c>
    </row>
    <row r="5" spans="1:6" ht="20.100000000000001" customHeight="1">
      <c r="A5" s="257" t="str">
        <f>[1]세입!B7</f>
        <v>입소자부담금수입</v>
      </c>
      <c r="B5" s="244" t="str">
        <f>[1]세입!C8</f>
        <v>입소비용수입</v>
      </c>
      <c r="C5" s="244" t="str">
        <f>[1]세입!D9</f>
        <v>입소비용수입</v>
      </c>
      <c r="D5" s="117">
        <v>63345000</v>
      </c>
      <c r="E5" s="117">
        <v>49200000</v>
      </c>
      <c r="F5" s="156">
        <f t="shared" si="0"/>
        <v>-14145000</v>
      </c>
    </row>
    <row r="6" spans="1:6" ht="20.100000000000001" customHeight="1">
      <c r="A6" s="258"/>
      <c r="B6" s="251"/>
      <c r="C6" s="251"/>
      <c r="D6" s="236" t="s">
        <v>259</v>
      </c>
      <c r="E6" s="237"/>
      <c r="F6" s="238"/>
    </row>
    <row r="7" spans="1:6" ht="20.100000000000001" customHeight="1">
      <c r="A7" s="242" t="s">
        <v>29</v>
      </c>
      <c r="B7" s="244" t="s">
        <v>29</v>
      </c>
      <c r="C7" s="244" t="s">
        <v>244</v>
      </c>
      <c r="D7" s="117">
        <v>50000</v>
      </c>
      <c r="E7" s="117">
        <v>51831</v>
      </c>
      <c r="F7" s="156">
        <f t="shared" si="0"/>
        <v>1831</v>
      </c>
    </row>
    <row r="8" spans="1:6" ht="20.100000000000001" customHeight="1">
      <c r="A8" s="249"/>
      <c r="B8" s="250"/>
      <c r="C8" s="251"/>
      <c r="D8" s="236" t="s">
        <v>260</v>
      </c>
      <c r="E8" s="237"/>
      <c r="F8" s="238"/>
    </row>
    <row r="9" spans="1:6" ht="20.100000000000001" customHeight="1">
      <c r="A9" s="252"/>
      <c r="B9" s="254"/>
      <c r="C9" s="244" t="s">
        <v>245</v>
      </c>
      <c r="D9" s="138">
        <v>3480000</v>
      </c>
      <c r="E9" s="128">
        <v>3840000</v>
      </c>
      <c r="F9" s="156">
        <f t="shared" si="0"/>
        <v>360000</v>
      </c>
    </row>
    <row r="10" spans="1:6" ht="20.100000000000001" customHeight="1">
      <c r="A10" s="253"/>
      <c r="B10" s="255"/>
      <c r="C10" s="251"/>
      <c r="D10" s="236" t="s">
        <v>261</v>
      </c>
      <c r="E10" s="237"/>
      <c r="F10" s="238"/>
    </row>
    <row r="11" spans="1:6" ht="20.100000000000001" customHeight="1">
      <c r="A11" s="242" t="s">
        <v>246</v>
      </c>
      <c r="B11" s="244" t="s">
        <v>247</v>
      </c>
      <c r="C11" s="244" t="s">
        <v>247</v>
      </c>
      <c r="D11" s="117">
        <v>7535000</v>
      </c>
      <c r="E11" s="117">
        <v>7118169</v>
      </c>
      <c r="F11" s="156">
        <f t="shared" si="0"/>
        <v>-416831</v>
      </c>
    </row>
    <row r="12" spans="1:6" ht="20.100000000000001" customHeight="1">
      <c r="A12" s="243"/>
      <c r="B12" s="245"/>
      <c r="C12" s="245"/>
      <c r="D12" s="239" t="s">
        <v>262</v>
      </c>
      <c r="E12" s="240"/>
      <c r="F12" s="241"/>
    </row>
    <row r="13" spans="1:6" ht="23.1" customHeight="1">
      <c r="A13" s="122"/>
      <c r="B13" s="122"/>
      <c r="C13" s="123"/>
      <c r="D13" s="124"/>
      <c r="E13" s="125"/>
      <c r="F13" s="124"/>
    </row>
    <row r="14" spans="1:6" ht="23.1" customHeight="1">
      <c r="A14" s="112" t="s">
        <v>233</v>
      </c>
      <c r="B14" s="112"/>
      <c r="D14" s="113"/>
      <c r="E14" s="114"/>
      <c r="F14" s="113"/>
    </row>
    <row r="15" spans="1:6" ht="23.1" customHeight="1">
      <c r="A15" s="115" t="s">
        <v>2</v>
      </c>
      <c r="B15" s="116" t="s">
        <v>3</v>
      </c>
      <c r="C15" s="116" t="s">
        <v>22</v>
      </c>
      <c r="D15" s="133" t="s">
        <v>237</v>
      </c>
      <c r="E15" s="133" t="s">
        <v>236</v>
      </c>
      <c r="F15" s="154" t="s">
        <v>238</v>
      </c>
    </row>
    <row r="16" spans="1:6" ht="23.1" customHeight="1">
      <c r="A16" s="246" t="s">
        <v>232</v>
      </c>
      <c r="B16" s="247"/>
      <c r="C16" s="248"/>
      <c r="D16" s="135">
        <f>SUM(D17:D60)</f>
        <v>356340000</v>
      </c>
      <c r="E16" s="135">
        <f>SUM(E17:E60)</f>
        <v>342140000</v>
      </c>
      <c r="F16" s="157">
        <f t="shared" ref="F16:F59" si="1">E16-D16</f>
        <v>-14200000</v>
      </c>
    </row>
    <row r="17" spans="1:6" ht="23.1" customHeight="1">
      <c r="A17" s="118" t="str">
        <f>[1]세출!B8</f>
        <v>사무비</v>
      </c>
      <c r="B17" s="229" t="str">
        <f>[1]세출!C9</f>
        <v>인건비</v>
      </c>
      <c r="C17" s="229" t="str">
        <f>[1]세출!D10</f>
        <v>급여</v>
      </c>
      <c r="D17" s="117">
        <v>210341000</v>
      </c>
      <c r="E17" s="117">
        <v>212182000</v>
      </c>
      <c r="F17" s="158">
        <f t="shared" si="1"/>
        <v>1841000</v>
      </c>
    </row>
    <row r="18" spans="1:6" ht="23.1" customHeight="1">
      <c r="A18" s="120"/>
      <c r="B18" s="232"/>
      <c r="C18" s="232"/>
      <c r="D18" s="236" t="s">
        <v>263</v>
      </c>
      <c r="E18" s="237"/>
      <c r="F18" s="238"/>
    </row>
    <row r="19" spans="1:6" ht="23.1" customHeight="1">
      <c r="A19" s="120"/>
      <c r="B19" s="232"/>
      <c r="C19" s="229" t="str">
        <f>[1]세출!D27</f>
        <v>제수당</v>
      </c>
      <c r="D19" s="117">
        <v>23649400</v>
      </c>
      <c r="E19" s="117">
        <v>23272200</v>
      </c>
      <c r="F19" s="159">
        <f t="shared" si="1"/>
        <v>-377200</v>
      </c>
    </row>
    <row r="20" spans="1:6" ht="23.1" customHeight="1">
      <c r="A20" s="120"/>
      <c r="B20" s="232"/>
      <c r="C20" s="232"/>
      <c r="D20" s="236" t="s">
        <v>264</v>
      </c>
      <c r="E20" s="237"/>
      <c r="F20" s="238"/>
    </row>
    <row r="21" spans="1:6" ht="23.1" customHeight="1">
      <c r="A21" s="120"/>
      <c r="B21" s="232"/>
      <c r="C21" s="126" t="str">
        <f>[1]세출!D42</f>
        <v>퇴직금및퇴직적립금</v>
      </c>
      <c r="D21" s="117">
        <v>19499200</v>
      </c>
      <c r="E21" s="117">
        <v>17681880</v>
      </c>
      <c r="F21" s="160">
        <f t="shared" si="1"/>
        <v>-1817320</v>
      </c>
    </row>
    <row r="22" spans="1:6" ht="23.1" customHeight="1">
      <c r="A22" s="120"/>
      <c r="B22" s="232"/>
      <c r="C22" s="141"/>
      <c r="D22" s="236" t="s">
        <v>265</v>
      </c>
      <c r="E22" s="237"/>
      <c r="F22" s="238"/>
    </row>
    <row r="23" spans="1:6" ht="23.1" customHeight="1">
      <c r="A23" s="120"/>
      <c r="B23" s="121"/>
      <c r="C23" s="229" t="str">
        <f>[2]세출!D39</f>
        <v>사회보험부담금</v>
      </c>
      <c r="D23" s="117">
        <v>21494670</v>
      </c>
      <c r="E23" s="117">
        <v>19503900</v>
      </c>
      <c r="F23" s="160">
        <f t="shared" si="1"/>
        <v>-1990770</v>
      </c>
    </row>
    <row r="24" spans="1:6" ht="23.1" customHeight="1">
      <c r="A24" s="120"/>
      <c r="B24" s="121"/>
      <c r="C24" s="232"/>
      <c r="D24" s="236" t="s">
        <v>266</v>
      </c>
      <c r="E24" s="237"/>
      <c r="F24" s="238"/>
    </row>
    <row r="25" spans="1:6" ht="23.1" customHeight="1">
      <c r="A25" s="120"/>
      <c r="B25" s="121"/>
      <c r="C25" s="229" t="str">
        <f>[2]세출!D45</f>
        <v>기타후생경비</v>
      </c>
      <c r="D25" s="127">
        <v>580000</v>
      </c>
      <c r="E25" s="117">
        <v>700000</v>
      </c>
      <c r="F25" s="160">
        <f t="shared" si="1"/>
        <v>120000</v>
      </c>
    </row>
    <row r="26" spans="1:6" ht="23.1" customHeight="1">
      <c r="A26" s="120"/>
      <c r="B26" s="121"/>
      <c r="C26" s="230"/>
      <c r="D26" s="236" t="s">
        <v>267</v>
      </c>
      <c r="E26" s="237"/>
      <c r="F26" s="238"/>
    </row>
    <row r="27" spans="1:6" ht="23.1" customHeight="1">
      <c r="A27" s="120"/>
      <c r="B27" s="119" t="str">
        <f>[1]세출!C53</f>
        <v>업무추진비</v>
      </c>
      <c r="C27" s="229" t="s">
        <v>66</v>
      </c>
      <c r="D27" s="127">
        <v>1200000</v>
      </c>
      <c r="E27" s="117">
        <v>1000000</v>
      </c>
      <c r="F27" s="160">
        <f t="shared" si="1"/>
        <v>-200000</v>
      </c>
    </row>
    <row r="28" spans="1:6" ht="23.1" customHeight="1">
      <c r="A28" s="120"/>
      <c r="B28" s="121"/>
      <c r="C28" s="230"/>
      <c r="D28" s="236" t="s">
        <v>268</v>
      </c>
      <c r="E28" s="237"/>
      <c r="F28" s="238"/>
    </row>
    <row r="29" spans="1:6" ht="23.1" customHeight="1">
      <c r="A29" s="120"/>
      <c r="B29" s="119" t="str">
        <f>[1]세출!C56</f>
        <v>운영비</v>
      </c>
      <c r="C29" s="229" t="str">
        <f>[1]세출!D57</f>
        <v>여비</v>
      </c>
      <c r="D29" s="128">
        <v>600000</v>
      </c>
      <c r="E29" s="117">
        <v>360000</v>
      </c>
      <c r="F29" s="160">
        <f t="shared" si="1"/>
        <v>-240000</v>
      </c>
    </row>
    <row r="30" spans="1:6" ht="23.1" customHeight="1">
      <c r="A30" s="120"/>
      <c r="B30" s="121"/>
      <c r="C30" s="230"/>
      <c r="D30" s="236" t="s">
        <v>269</v>
      </c>
      <c r="E30" s="237"/>
      <c r="F30" s="238"/>
    </row>
    <row r="31" spans="1:6" ht="23.1" customHeight="1">
      <c r="A31" s="120"/>
      <c r="B31" s="121"/>
      <c r="C31" s="229" t="str">
        <f>[1]세출!D58</f>
        <v>수용비및수수료</v>
      </c>
      <c r="D31" s="128">
        <v>14574000</v>
      </c>
      <c r="E31" s="117">
        <v>13824000</v>
      </c>
      <c r="F31" s="160">
        <f t="shared" si="1"/>
        <v>-750000</v>
      </c>
    </row>
    <row r="32" spans="1:6" ht="23.1" customHeight="1">
      <c r="A32" s="120"/>
      <c r="B32" s="121"/>
      <c r="C32" s="230"/>
      <c r="D32" s="236" t="s">
        <v>270</v>
      </c>
      <c r="E32" s="237"/>
      <c r="F32" s="238"/>
    </row>
    <row r="33" spans="1:6" ht="23.1" customHeight="1">
      <c r="A33" s="120"/>
      <c r="B33" s="121"/>
      <c r="C33" s="229" t="str">
        <f>[1]세출!D64</f>
        <v>공공요금</v>
      </c>
      <c r="D33" s="128">
        <v>16200000</v>
      </c>
      <c r="E33" s="117">
        <v>15000000</v>
      </c>
      <c r="F33" s="160">
        <f t="shared" si="1"/>
        <v>-1200000</v>
      </c>
    </row>
    <row r="34" spans="1:6" ht="23.1" customHeight="1">
      <c r="A34" s="120"/>
      <c r="B34" s="121"/>
      <c r="C34" s="230"/>
      <c r="D34" s="236" t="s">
        <v>271</v>
      </c>
      <c r="E34" s="237"/>
      <c r="F34" s="238"/>
    </row>
    <row r="35" spans="1:6" ht="23.1" customHeight="1">
      <c r="A35" s="120"/>
      <c r="B35" s="121"/>
      <c r="C35" s="229" t="str">
        <f>[1]세출!D67</f>
        <v>제세공과금</v>
      </c>
      <c r="D35" s="128">
        <v>7180000</v>
      </c>
      <c r="E35" s="117">
        <v>4920000</v>
      </c>
      <c r="F35" s="160">
        <f t="shared" si="1"/>
        <v>-2260000</v>
      </c>
    </row>
    <row r="36" spans="1:6" ht="23.1" customHeight="1">
      <c r="A36" s="120"/>
      <c r="B36" s="121"/>
      <c r="C36" s="230"/>
      <c r="D36" s="236" t="s">
        <v>272</v>
      </c>
      <c r="E36" s="237"/>
      <c r="F36" s="238"/>
    </row>
    <row r="37" spans="1:6" ht="23.1" customHeight="1">
      <c r="A37" s="120"/>
      <c r="B37" s="121"/>
      <c r="C37" s="229" t="str">
        <f>[1]세출!D76</f>
        <v>기타운영비</v>
      </c>
      <c r="D37" s="128">
        <v>4930000</v>
      </c>
      <c r="E37" s="117">
        <v>4690000</v>
      </c>
      <c r="F37" s="160">
        <f t="shared" si="1"/>
        <v>-240000</v>
      </c>
    </row>
    <row r="38" spans="1:6" ht="23.1" customHeight="1">
      <c r="A38" s="162"/>
      <c r="B38" s="163"/>
      <c r="C38" s="231"/>
      <c r="D38" s="239" t="s">
        <v>273</v>
      </c>
      <c r="E38" s="240"/>
      <c r="F38" s="241"/>
    </row>
    <row r="39" spans="1:6" ht="23.1" customHeight="1">
      <c r="A39" s="219" t="str">
        <f>[1]세출!B80</f>
        <v>재산조성비</v>
      </c>
      <c r="B39" s="220" t="str">
        <f>[1]세출!C81</f>
        <v>시설비</v>
      </c>
      <c r="C39" s="221" t="str">
        <f>[1]세출!D82</f>
        <v>자산취득비</v>
      </c>
      <c r="D39" s="222">
        <v>1200000</v>
      </c>
      <c r="E39" s="222">
        <v>1000000</v>
      </c>
      <c r="F39" s="223">
        <f t="shared" si="1"/>
        <v>-200000</v>
      </c>
    </row>
    <row r="40" spans="1:6" ht="23.1" customHeight="1">
      <c r="A40" s="132"/>
      <c r="B40" s="121"/>
      <c r="C40" s="230"/>
      <c r="D40" s="236" t="s">
        <v>274</v>
      </c>
      <c r="E40" s="237"/>
      <c r="F40" s="238"/>
    </row>
    <row r="41" spans="1:6" ht="23.1" customHeight="1">
      <c r="A41" s="118" t="str">
        <f>[1]세출!B83</f>
        <v>사업비</v>
      </c>
      <c r="B41" s="229" t="str">
        <f>[1]세출!C84</f>
        <v>운영비</v>
      </c>
      <c r="C41" s="229" t="str">
        <f>[1]세출!D85</f>
        <v>생계비</v>
      </c>
      <c r="D41" s="130">
        <v>24796800</v>
      </c>
      <c r="E41" s="129">
        <v>17712000</v>
      </c>
      <c r="F41" s="161">
        <f t="shared" si="1"/>
        <v>-7084800</v>
      </c>
    </row>
    <row r="42" spans="1:6" ht="23.1" customHeight="1">
      <c r="A42" s="120"/>
      <c r="B42" s="232"/>
      <c r="C42" s="232"/>
      <c r="D42" s="236" t="s">
        <v>275</v>
      </c>
      <c r="E42" s="237"/>
      <c r="F42" s="238"/>
    </row>
    <row r="43" spans="1:6" ht="23.1" customHeight="1">
      <c r="A43" s="120"/>
      <c r="B43" s="232"/>
      <c r="C43" s="229" t="str">
        <f>[1]세출!D88</f>
        <v>수용기관경비</v>
      </c>
      <c r="D43" s="131">
        <v>1000000</v>
      </c>
      <c r="E43" s="117">
        <v>800000</v>
      </c>
      <c r="F43" s="161">
        <f t="shared" si="1"/>
        <v>-200000</v>
      </c>
    </row>
    <row r="44" spans="1:6" ht="23.1" customHeight="1">
      <c r="A44" s="120"/>
      <c r="B44" s="232"/>
      <c r="C44" s="232"/>
      <c r="D44" s="236" t="s">
        <v>276</v>
      </c>
      <c r="E44" s="237"/>
      <c r="F44" s="238"/>
    </row>
    <row r="45" spans="1:6" ht="23.1" customHeight="1">
      <c r="A45" s="120"/>
      <c r="B45" s="232"/>
      <c r="C45" s="229" t="str">
        <f>[1]세출!D89</f>
        <v>특별급식비</v>
      </c>
      <c r="D45" s="131">
        <v>960000</v>
      </c>
      <c r="E45" s="117">
        <v>840000</v>
      </c>
      <c r="F45" s="161">
        <f t="shared" si="1"/>
        <v>-120000</v>
      </c>
    </row>
    <row r="46" spans="1:6" ht="23.1" customHeight="1">
      <c r="A46" s="120"/>
      <c r="B46" s="232"/>
      <c r="C46" s="232"/>
      <c r="D46" s="236" t="s">
        <v>277</v>
      </c>
      <c r="E46" s="237"/>
      <c r="F46" s="238"/>
    </row>
    <row r="47" spans="1:6" ht="23.1" customHeight="1">
      <c r="A47" s="120"/>
      <c r="B47" s="119" t="str">
        <f>[1]세출!C90</f>
        <v>사업비</v>
      </c>
      <c r="C47" s="229" t="s">
        <v>86</v>
      </c>
      <c r="D47" s="127">
        <v>2140000</v>
      </c>
      <c r="E47" s="117">
        <v>2580000</v>
      </c>
      <c r="F47" s="161">
        <f t="shared" si="1"/>
        <v>440000</v>
      </c>
    </row>
    <row r="48" spans="1:6" ht="23.1" customHeight="1">
      <c r="A48" s="120"/>
      <c r="B48" s="121"/>
      <c r="C48" s="232"/>
      <c r="D48" s="236" t="s">
        <v>278</v>
      </c>
      <c r="E48" s="237"/>
      <c r="F48" s="238"/>
    </row>
    <row r="49" spans="1:6" ht="23.1" customHeight="1">
      <c r="A49" s="120"/>
      <c r="B49" s="121"/>
      <c r="C49" s="229" t="str">
        <f>[1]세출!D103</f>
        <v>기능회복훈련사업비</v>
      </c>
      <c r="D49" s="127">
        <v>720000</v>
      </c>
      <c r="E49" s="117">
        <v>600000</v>
      </c>
      <c r="F49" s="161">
        <f t="shared" si="1"/>
        <v>-120000</v>
      </c>
    </row>
    <row r="50" spans="1:6" ht="23.1" customHeight="1">
      <c r="A50" s="120"/>
      <c r="B50" s="121"/>
      <c r="C50" s="232"/>
      <c r="D50" s="236" t="s">
        <v>279</v>
      </c>
      <c r="E50" s="237"/>
      <c r="F50" s="238"/>
    </row>
    <row r="51" spans="1:6" ht="23.1" customHeight="1">
      <c r="A51" s="120"/>
      <c r="B51" s="121"/>
      <c r="C51" s="229" t="str">
        <f>[1]세출!D106</f>
        <v>간호 및 처치사업비</v>
      </c>
      <c r="D51" s="127">
        <v>930000</v>
      </c>
      <c r="E51" s="117">
        <v>1010000</v>
      </c>
      <c r="F51" s="161">
        <f t="shared" si="1"/>
        <v>80000</v>
      </c>
    </row>
    <row r="52" spans="1:6" ht="23.1" customHeight="1">
      <c r="A52" s="120"/>
      <c r="B52" s="121"/>
      <c r="C52" s="232"/>
      <c r="D52" s="236" t="s">
        <v>280</v>
      </c>
      <c r="E52" s="237"/>
      <c r="F52" s="238"/>
    </row>
    <row r="53" spans="1:6" ht="23.1" customHeight="1">
      <c r="A53" s="120"/>
      <c r="B53" s="121"/>
      <c r="C53" s="229" t="str">
        <f>[1]세출!D112</f>
        <v>정서지원사업비</v>
      </c>
      <c r="D53" s="127">
        <v>1270000</v>
      </c>
      <c r="E53" s="117">
        <v>1710000</v>
      </c>
      <c r="F53" s="161">
        <f t="shared" si="1"/>
        <v>440000</v>
      </c>
    </row>
    <row r="54" spans="1:6" ht="23.1" customHeight="1">
      <c r="A54" s="120"/>
      <c r="B54" s="121"/>
      <c r="C54" s="232"/>
      <c r="D54" s="236" t="s">
        <v>281</v>
      </c>
      <c r="E54" s="237"/>
      <c r="F54" s="238"/>
    </row>
    <row r="55" spans="1:6" ht="23.1" customHeight="1">
      <c r="A55" s="120"/>
      <c r="B55" s="121"/>
      <c r="C55" s="229" t="s">
        <v>258</v>
      </c>
      <c r="D55" s="142">
        <v>600000</v>
      </c>
      <c r="E55" s="143">
        <v>300000</v>
      </c>
      <c r="F55" s="161">
        <f t="shared" si="1"/>
        <v>-300000</v>
      </c>
    </row>
    <row r="56" spans="1:6" ht="23.1" customHeight="1">
      <c r="A56" s="120"/>
      <c r="B56" s="121"/>
      <c r="C56" s="232"/>
      <c r="D56" s="236" t="s">
        <v>282</v>
      </c>
      <c r="E56" s="237"/>
      <c r="F56" s="238"/>
    </row>
    <row r="57" spans="1:6" ht="23.1" customHeight="1">
      <c r="A57" s="120"/>
      <c r="B57" s="119" t="str">
        <f>[1]세출!C124</f>
        <v>일반사업비</v>
      </c>
      <c r="C57" s="229" t="s">
        <v>256</v>
      </c>
      <c r="D57" s="129">
        <v>2179000</v>
      </c>
      <c r="E57" s="129">
        <v>2403000</v>
      </c>
      <c r="F57" s="161">
        <f t="shared" si="1"/>
        <v>224000</v>
      </c>
    </row>
    <row r="58" spans="1:6" ht="23.1" customHeight="1">
      <c r="A58" s="120"/>
      <c r="B58" s="121"/>
      <c r="C58" s="230"/>
      <c r="D58" s="236" t="s">
        <v>283</v>
      </c>
      <c r="E58" s="237"/>
      <c r="F58" s="238"/>
    </row>
    <row r="59" spans="1:6" ht="23.1" customHeight="1">
      <c r="A59" s="118" t="str">
        <f>[1]세출!B137</f>
        <v>예비비 및 기타</v>
      </c>
      <c r="B59" s="119" t="str">
        <f>[1]세출!C138</f>
        <v>예비비 및 기타</v>
      </c>
      <c r="C59" s="229" t="str">
        <f>[1]세출!D139</f>
        <v>예비비</v>
      </c>
      <c r="D59" s="117">
        <v>295930</v>
      </c>
      <c r="E59" s="117">
        <v>51020</v>
      </c>
      <c r="F59" s="161">
        <f t="shared" si="1"/>
        <v>-244910</v>
      </c>
    </row>
    <row r="60" spans="1:6" ht="23.1" customHeight="1">
      <c r="A60" s="162"/>
      <c r="B60" s="163"/>
      <c r="C60" s="231"/>
      <c r="D60" s="239" t="s">
        <v>284</v>
      </c>
      <c r="E60" s="240"/>
      <c r="F60" s="241"/>
    </row>
    <row r="61" spans="1:6" ht="23.1" customHeight="1">
      <c r="A61" s="139"/>
      <c r="B61" s="123"/>
      <c r="C61" s="123"/>
      <c r="D61" s="125"/>
      <c r="E61" s="125"/>
      <c r="F61" s="140"/>
    </row>
    <row r="62" spans="1:6" ht="23.1" customHeight="1"/>
    <row r="63" spans="1:6" ht="23.1" customHeight="1"/>
    <row r="64" spans="1:6" ht="23.1" customHeight="1"/>
    <row r="65" ht="23.1" customHeight="1"/>
    <row r="66" ht="23.1" customHeight="1"/>
    <row r="67" ht="23.1" customHeight="1"/>
    <row r="68" ht="23.1" customHeight="1"/>
  </sheetData>
  <mergeCells count="41">
    <mergeCell ref="A1:F1"/>
    <mergeCell ref="A4:C4"/>
    <mergeCell ref="A5:A6"/>
    <mergeCell ref="B5:B6"/>
    <mergeCell ref="C5:C6"/>
    <mergeCell ref="D6:F6"/>
    <mergeCell ref="D18:F18"/>
    <mergeCell ref="A7:A8"/>
    <mergeCell ref="B7:B8"/>
    <mergeCell ref="C7:C8"/>
    <mergeCell ref="D8:F8"/>
    <mergeCell ref="A9:A10"/>
    <mergeCell ref="B9:B10"/>
    <mergeCell ref="C9:C10"/>
    <mergeCell ref="D10:F10"/>
    <mergeCell ref="A11:A12"/>
    <mergeCell ref="B11:B12"/>
    <mergeCell ref="C11:C12"/>
    <mergeCell ref="D12:F12"/>
    <mergeCell ref="A16:C16"/>
    <mergeCell ref="D42:F42"/>
    <mergeCell ref="D20:F20"/>
    <mergeCell ref="D22:F22"/>
    <mergeCell ref="D24:F24"/>
    <mergeCell ref="D26:F26"/>
    <mergeCell ref="D28:F28"/>
    <mergeCell ref="D30:F30"/>
    <mergeCell ref="D32:F32"/>
    <mergeCell ref="D34:F34"/>
    <mergeCell ref="D36:F36"/>
    <mergeCell ref="D38:F38"/>
    <mergeCell ref="D40:F40"/>
    <mergeCell ref="D56:F56"/>
    <mergeCell ref="D58:F58"/>
    <mergeCell ref="D60:F60"/>
    <mergeCell ref="D44:F44"/>
    <mergeCell ref="D46:F46"/>
    <mergeCell ref="D48:F48"/>
    <mergeCell ref="D50:F50"/>
    <mergeCell ref="D52:F52"/>
    <mergeCell ref="D54:F54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scale="80" firstPageNumber="10" orientation="portrait" useFirstPageNumber="1" r:id="rId1"/>
  <headerFooter alignWithMargins="0">
    <oddFooter>&amp;C2018 1차추경 - &amp;P&amp;R참좋은기억학교(2018.03.30)</oddFooter>
  </headerFooter>
  <rowBreaks count="1" manualBreakCount="1"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view="pageBreakPreview" zoomScale="60" zoomScaleNormal="100" workbookViewId="0">
      <selection sqref="A1:E1"/>
    </sheetView>
  </sheetViews>
  <sheetFormatPr defaultRowHeight="13.5"/>
  <cols>
    <col min="1" max="1" width="121.44140625" style="40" customWidth="1"/>
    <col min="2" max="16384" width="8.88671875" style="40"/>
  </cols>
  <sheetData>
    <row r="1" spans="1:1" ht="84.75" customHeight="1">
      <c r="A1" s="1"/>
    </row>
    <row r="2" spans="1:1" ht="30" customHeight="1">
      <c r="A2" s="63" t="s">
        <v>206</v>
      </c>
    </row>
    <row r="3" spans="1:1" ht="30" customHeight="1">
      <c r="A3" s="64" t="s">
        <v>11</v>
      </c>
    </row>
    <row r="4" spans="1:1" ht="30" customHeight="1">
      <c r="A4" s="1"/>
    </row>
    <row r="5" spans="1:1" ht="30" customHeight="1">
      <c r="A5" s="1"/>
    </row>
    <row r="6" spans="1:1" ht="231" customHeight="1">
      <c r="A6" s="12" t="s">
        <v>208</v>
      </c>
    </row>
    <row r="7" spans="1:1" ht="217.5" customHeight="1">
      <c r="A7" s="1"/>
    </row>
    <row r="8" spans="1:1" ht="30" customHeight="1">
      <c r="A8" s="2" t="s">
        <v>0</v>
      </c>
    </row>
    <row r="9" spans="1:1" ht="30" customHeight="1">
      <c r="A9" s="3" t="s">
        <v>207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1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79.6640625" style="40" customWidth="1"/>
    <col min="2" max="16384" width="8.88671875" style="40"/>
  </cols>
  <sheetData>
    <row r="1" spans="1:1" ht="30" customHeight="1">
      <c r="A1" s="65" t="s">
        <v>12</v>
      </c>
    </row>
    <row r="2" spans="1:1" ht="30" customHeight="1">
      <c r="A2" s="66"/>
    </row>
    <row r="3" spans="1:1" ht="30" customHeight="1">
      <c r="A3" s="67" t="s">
        <v>13</v>
      </c>
    </row>
    <row r="4" spans="1:1" ht="30" customHeight="1">
      <c r="A4" s="67"/>
    </row>
    <row r="5" spans="1:1" ht="30" customHeight="1">
      <c r="A5" s="67" t="s">
        <v>209</v>
      </c>
    </row>
    <row r="6" spans="1:1" ht="30" customHeight="1">
      <c r="A6" s="67"/>
    </row>
    <row r="7" spans="1:1" ht="30" customHeight="1">
      <c r="A7" s="67" t="s">
        <v>14</v>
      </c>
    </row>
    <row r="8" spans="1:1" ht="30" customHeight="1">
      <c r="A8" s="67"/>
    </row>
    <row r="9" spans="1:1" ht="30" customHeight="1">
      <c r="A9" s="67" t="s">
        <v>288</v>
      </c>
    </row>
    <row r="10" spans="1:1" ht="30" customHeight="1">
      <c r="A10" s="67"/>
    </row>
    <row r="11" spans="1:1" ht="30" customHeight="1">
      <c r="A11" s="67" t="s">
        <v>289</v>
      </c>
    </row>
    <row r="12" spans="1:1" ht="30" customHeight="1">
      <c r="A12" s="67" t="s">
        <v>15</v>
      </c>
    </row>
    <row r="13" spans="1:1" ht="30" customHeight="1">
      <c r="A13" s="67"/>
    </row>
    <row r="14" spans="1:1" ht="30" customHeight="1">
      <c r="A14" s="67" t="s">
        <v>290</v>
      </c>
    </row>
    <row r="15" spans="1:1" ht="30" customHeight="1">
      <c r="A15" s="67" t="s">
        <v>291</v>
      </c>
    </row>
    <row r="16" spans="1:1" ht="30" customHeight="1">
      <c r="A16" s="67"/>
    </row>
    <row r="17" spans="1:1" ht="30" customHeight="1">
      <c r="A17" s="67" t="s">
        <v>292</v>
      </c>
    </row>
    <row r="18" spans="1:1" ht="30" customHeight="1">
      <c r="A18" s="66" t="s">
        <v>293</v>
      </c>
    </row>
    <row r="19" spans="1:1" ht="14.25">
      <c r="A19" s="66"/>
    </row>
    <row r="20" spans="1:1" ht="14.25">
      <c r="A20" s="66"/>
    </row>
    <row r="21" spans="1:1" ht="20.25">
      <c r="A21" s="68"/>
    </row>
  </sheetData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>
    <oddFooter xml:space="preserve">&amp;C2018 1차추경 - 1&amp;R참좋은 기억학교(2018.03.30)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zoomScaleNormal="100" zoomScaleSheetLayoutView="100" workbookViewId="0">
      <selection activeCell="H8" sqref="H8"/>
    </sheetView>
  </sheetViews>
  <sheetFormatPr defaultRowHeight="13.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>
      <c r="A1" s="262" t="s">
        <v>210</v>
      </c>
      <c r="B1" s="262"/>
      <c r="C1" s="262"/>
      <c r="D1" s="262"/>
      <c r="E1" s="262"/>
    </row>
    <row r="2" spans="1:5" ht="18" customHeight="1">
      <c r="A2" s="4"/>
      <c r="B2" s="4"/>
      <c r="C2" s="4"/>
      <c r="D2" s="4"/>
      <c r="E2" s="38" t="s">
        <v>221</v>
      </c>
    </row>
    <row r="3" spans="1:5" ht="21" customHeight="1">
      <c r="A3" s="263" t="s">
        <v>1</v>
      </c>
      <c r="B3" s="264"/>
      <c r="C3" s="264"/>
      <c r="D3" s="264"/>
      <c r="E3" s="265"/>
    </row>
    <row r="4" spans="1:5" ht="21" customHeight="1" thickBot="1">
      <c r="A4" s="13" t="s">
        <v>2</v>
      </c>
      <c r="B4" s="14" t="s">
        <v>3</v>
      </c>
      <c r="C4" s="136" t="s">
        <v>239</v>
      </c>
      <c r="D4" s="137" t="s">
        <v>240</v>
      </c>
      <c r="E4" s="15" t="s">
        <v>4</v>
      </c>
    </row>
    <row r="5" spans="1:5" ht="21" customHeight="1" thickTop="1">
      <c r="A5" s="266" t="s">
        <v>5</v>
      </c>
      <c r="B5" s="267"/>
      <c r="C5" s="16">
        <f>C6+C7+C8+C9+C10+C11</f>
        <v>373410000</v>
      </c>
      <c r="D5" s="16">
        <f>D6+D7+D8+D9+D10+D11</f>
        <v>359210000</v>
      </c>
      <c r="E5" s="17">
        <f>E6+E7+E8+E9+E10+E11</f>
        <v>-14200000</v>
      </c>
    </row>
    <row r="6" spans="1:5" ht="21" customHeight="1">
      <c r="A6" s="104" t="s">
        <v>211</v>
      </c>
      <c r="B6" s="18" t="s">
        <v>212</v>
      </c>
      <c r="C6" s="19">
        <v>63345000</v>
      </c>
      <c r="D6" s="19">
        <v>49200000</v>
      </c>
      <c r="E6" s="20">
        <f t="shared" ref="E6:E11" si="0">D6-C6</f>
        <v>-14145000</v>
      </c>
    </row>
    <row r="7" spans="1:5" ht="21" customHeight="1">
      <c r="A7" s="21" t="s">
        <v>214</v>
      </c>
      <c r="B7" s="18" t="s">
        <v>215</v>
      </c>
      <c r="C7" s="19">
        <v>299000000</v>
      </c>
      <c r="D7" s="19">
        <v>299000000</v>
      </c>
      <c r="E7" s="20">
        <f t="shared" si="0"/>
        <v>0</v>
      </c>
    </row>
    <row r="8" spans="1:5" ht="21" customHeight="1">
      <c r="A8" s="105" t="s">
        <v>217</v>
      </c>
      <c r="B8" s="18" t="s">
        <v>216</v>
      </c>
      <c r="C8" s="19">
        <v>0</v>
      </c>
      <c r="D8" s="19">
        <v>0</v>
      </c>
      <c r="E8" s="20">
        <f t="shared" si="0"/>
        <v>0</v>
      </c>
    </row>
    <row r="9" spans="1:5" ht="21" customHeight="1">
      <c r="A9" s="21" t="s">
        <v>218</v>
      </c>
      <c r="B9" s="18" t="s">
        <v>218</v>
      </c>
      <c r="C9" s="19">
        <v>0</v>
      </c>
      <c r="D9" s="19">
        <v>0</v>
      </c>
      <c r="E9" s="20">
        <f t="shared" si="0"/>
        <v>0</v>
      </c>
    </row>
    <row r="10" spans="1:5" ht="21" customHeight="1">
      <c r="A10" s="22" t="s">
        <v>219</v>
      </c>
      <c r="B10" s="23" t="s">
        <v>219</v>
      </c>
      <c r="C10" s="24">
        <v>3530000</v>
      </c>
      <c r="D10" s="24">
        <v>3891831</v>
      </c>
      <c r="E10" s="25">
        <f t="shared" si="0"/>
        <v>361831</v>
      </c>
    </row>
    <row r="11" spans="1:5" ht="21" customHeight="1">
      <c r="A11" s="26" t="s">
        <v>220</v>
      </c>
      <c r="B11" s="27" t="s">
        <v>220</v>
      </c>
      <c r="C11" s="28">
        <v>7535000</v>
      </c>
      <c r="D11" s="28">
        <v>7118169</v>
      </c>
      <c r="E11" s="29">
        <f t="shared" si="0"/>
        <v>-416831</v>
      </c>
    </row>
    <row r="12" spans="1:5" ht="21" customHeight="1">
      <c r="A12" s="5"/>
      <c r="B12" s="5"/>
      <c r="C12" s="6"/>
      <c r="D12" s="7"/>
      <c r="E12" s="8"/>
    </row>
    <row r="13" spans="1:5" ht="21" customHeight="1">
      <c r="A13" s="9"/>
      <c r="B13" s="9"/>
      <c r="C13" s="9"/>
      <c r="D13" s="9"/>
      <c r="E13" s="37" t="s">
        <v>221</v>
      </c>
    </row>
    <row r="14" spans="1:5" ht="21" customHeight="1">
      <c r="A14" s="263" t="s">
        <v>6</v>
      </c>
      <c r="B14" s="264"/>
      <c r="C14" s="264"/>
      <c r="D14" s="264"/>
      <c r="E14" s="265"/>
    </row>
    <row r="15" spans="1:5" ht="21" customHeight="1" thickBot="1">
      <c r="A15" s="13" t="s">
        <v>7</v>
      </c>
      <c r="B15" s="14" t="s">
        <v>8</v>
      </c>
      <c r="C15" s="136" t="s">
        <v>239</v>
      </c>
      <c r="D15" s="137" t="s">
        <v>240</v>
      </c>
      <c r="E15" s="15" t="s">
        <v>9</v>
      </c>
    </row>
    <row r="16" spans="1:5" ht="21" customHeight="1" thickTop="1">
      <c r="A16" s="30" t="s">
        <v>10</v>
      </c>
      <c r="B16" s="31"/>
      <c r="C16" s="16">
        <f>SUM(C17:C24)</f>
        <v>373410000</v>
      </c>
      <c r="D16" s="16">
        <f>SUM(D17:D24)</f>
        <v>359210000</v>
      </c>
      <c r="E16" s="32">
        <f t="shared" ref="E16:E24" si="1">D16-C16</f>
        <v>-14200000</v>
      </c>
    </row>
    <row r="17" spans="1:5" ht="21" customHeight="1">
      <c r="A17" s="259" t="s">
        <v>222</v>
      </c>
      <c r="B17" s="33" t="s">
        <v>223</v>
      </c>
      <c r="C17" s="34">
        <v>275564270</v>
      </c>
      <c r="D17" s="34">
        <v>273339980</v>
      </c>
      <c r="E17" s="108">
        <f t="shared" si="1"/>
        <v>-2224290</v>
      </c>
    </row>
    <row r="18" spans="1:5" ht="21" customHeight="1">
      <c r="A18" s="260"/>
      <c r="B18" s="18" t="s">
        <v>225</v>
      </c>
      <c r="C18" s="35">
        <v>1800000</v>
      </c>
      <c r="D18" s="35">
        <v>1600000</v>
      </c>
      <c r="E18" s="109">
        <f t="shared" si="1"/>
        <v>-200000</v>
      </c>
    </row>
    <row r="19" spans="1:5" ht="21" customHeight="1">
      <c r="A19" s="261"/>
      <c r="B19" s="18" t="s">
        <v>224</v>
      </c>
      <c r="C19" s="35">
        <v>52284000</v>
      </c>
      <c r="D19" s="35">
        <v>47594000</v>
      </c>
      <c r="E19" s="109">
        <f t="shared" si="1"/>
        <v>-4690000</v>
      </c>
    </row>
    <row r="20" spans="1:5" ht="21" customHeight="1">
      <c r="A20" s="21" t="s">
        <v>226</v>
      </c>
      <c r="B20" s="18" t="s">
        <v>227</v>
      </c>
      <c r="C20" s="35">
        <v>1200000</v>
      </c>
      <c r="D20" s="35">
        <v>1000000</v>
      </c>
      <c r="E20" s="109">
        <f t="shared" si="1"/>
        <v>-200000</v>
      </c>
    </row>
    <row r="21" spans="1:5" ht="21" customHeight="1">
      <c r="A21" s="259" t="s">
        <v>228</v>
      </c>
      <c r="B21" s="18" t="s">
        <v>224</v>
      </c>
      <c r="C21" s="35">
        <v>26756800</v>
      </c>
      <c r="D21" s="35">
        <v>19352000</v>
      </c>
      <c r="E21" s="109">
        <f t="shared" si="1"/>
        <v>-7404800</v>
      </c>
    </row>
    <row r="22" spans="1:5" ht="21" customHeight="1">
      <c r="A22" s="260"/>
      <c r="B22" s="18" t="s">
        <v>228</v>
      </c>
      <c r="C22" s="35">
        <v>9990000</v>
      </c>
      <c r="D22" s="35">
        <v>10530000</v>
      </c>
      <c r="E22" s="109">
        <f t="shared" si="1"/>
        <v>540000</v>
      </c>
    </row>
    <row r="23" spans="1:5" ht="21" customHeight="1">
      <c r="A23" s="261"/>
      <c r="B23" s="18" t="s">
        <v>230</v>
      </c>
      <c r="C23" s="35">
        <v>5479000</v>
      </c>
      <c r="D23" s="35">
        <v>5703000</v>
      </c>
      <c r="E23" s="109">
        <f t="shared" si="1"/>
        <v>224000</v>
      </c>
    </row>
    <row r="24" spans="1:5" ht="21" customHeight="1">
      <c r="A24" s="26" t="s">
        <v>229</v>
      </c>
      <c r="B24" s="27" t="s">
        <v>229</v>
      </c>
      <c r="C24" s="36">
        <v>335930</v>
      </c>
      <c r="D24" s="36">
        <v>91020</v>
      </c>
      <c r="E24" s="39">
        <f t="shared" si="1"/>
        <v>-244910</v>
      </c>
    </row>
    <row r="25" spans="1:5">
      <c r="A25" s="10"/>
      <c r="B25" s="10"/>
    </row>
  </sheetData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>&amp;C2018 1차추경 - 2&amp;R참좋은 기억학교(2018.03.30)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64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9.44140625" style="40" customWidth="1"/>
    <col min="2" max="2" width="10.21875" style="40" customWidth="1"/>
    <col min="3" max="4" width="12.6640625" style="40" customWidth="1"/>
    <col min="5" max="5" width="13" style="40" customWidth="1"/>
    <col min="6" max="6" width="11.77734375" style="40" customWidth="1"/>
    <col min="7" max="7" width="10.109375" style="107" customWidth="1"/>
    <col min="8" max="8" width="40.33203125" style="40" customWidth="1"/>
    <col min="9" max="9" width="13.21875" style="179" bestFit="1" customWidth="1"/>
    <col min="10" max="10" width="11.44140625" style="40" bestFit="1" customWidth="1"/>
    <col min="11" max="16384" width="8.88671875" style="40"/>
  </cols>
  <sheetData>
    <row r="1" spans="1:9" ht="20.100000000000001" customHeight="1">
      <c r="A1" s="283" t="s">
        <v>149</v>
      </c>
      <c r="B1" s="283"/>
      <c r="C1" s="283"/>
      <c r="D1" s="283"/>
      <c r="E1" s="283"/>
      <c r="F1" s="283"/>
      <c r="G1" s="283"/>
      <c r="H1" s="283"/>
    </row>
    <row r="2" spans="1:9" ht="20.100000000000001" customHeight="1">
      <c r="H2" s="286" t="s">
        <v>16</v>
      </c>
      <c r="I2" s="287"/>
    </row>
    <row r="3" spans="1:9" ht="20.100000000000001" customHeight="1">
      <c r="A3" s="284" t="s">
        <v>17</v>
      </c>
      <c r="B3" s="285"/>
      <c r="C3" s="264"/>
      <c r="D3" s="273" t="s">
        <v>239</v>
      </c>
      <c r="E3" s="273" t="s">
        <v>240</v>
      </c>
      <c r="F3" s="272" t="s">
        <v>18</v>
      </c>
      <c r="G3" s="272"/>
      <c r="H3" s="279" t="s">
        <v>19</v>
      </c>
      <c r="I3" s="280"/>
    </row>
    <row r="4" spans="1:9" ht="20.100000000000001" customHeight="1" thickBot="1">
      <c r="A4" s="13" t="s">
        <v>20</v>
      </c>
      <c r="B4" s="41" t="s">
        <v>21</v>
      </c>
      <c r="C4" s="41" t="s">
        <v>22</v>
      </c>
      <c r="D4" s="274"/>
      <c r="E4" s="274"/>
      <c r="F4" s="41" t="s">
        <v>23</v>
      </c>
      <c r="G4" s="171" t="s">
        <v>24</v>
      </c>
      <c r="H4" s="281"/>
      <c r="I4" s="282"/>
    </row>
    <row r="5" spans="1:9" ht="20.100000000000001" customHeight="1" thickTop="1">
      <c r="A5" s="266" t="s">
        <v>25</v>
      </c>
      <c r="B5" s="288"/>
      <c r="C5" s="289"/>
      <c r="D5" s="42">
        <f>D6+D11+D16+D20+D23+D29</f>
        <v>373410000</v>
      </c>
      <c r="E5" s="42">
        <f>E6+E11+E16+E20+E23+E29</f>
        <v>359210000</v>
      </c>
      <c r="F5" s="42">
        <f>E5-D5</f>
        <v>-14200000</v>
      </c>
      <c r="G5" s="176">
        <f>E5/D5*100</f>
        <v>96.197209501620208</v>
      </c>
      <c r="H5" s="164"/>
      <c r="I5" s="180"/>
    </row>
    <row r="6" spans="1:9" ht="20.100000000000001" customHeight="1">
      <c r="A6" s="275" t="s">
        <v>35</v>
      </c>
      <c r="B6" s="276"/>
      <c r="C6" s="271"/>
      <c r="D6" s="49">
        <f>D7</f>
        <v>63345000</v>
      </c>
      <c r="E6" s="49">
        <f>E7</f>
        <v>49200000</v>
      </c>
      <c r="F6" s="42">
        <f t="shared" ref="F6:F34" si="0">E6-D6</f>
        <v>-14145000</v>
      </c>
      <c r="G6" s="176">
        <f>E6/D6*100</f>
        <v>77.669902912621353</v>
      </c>
      <c r="H6" s="165" t="s">
        <v>37</v>
      </c>
      <c r="I6" s="181"/>
    </row>
    <row r="7" spans="1:9" ht="20.100000000000001" customHeight="1">
      <c r="A7" s="260"/>
      <c r="B7" s="270" t="s">
        <v>36</v>
      </c>
      <c r="C7" s="271"/>
      <c r="D7" s="43">
        <f>D8</f>
        <v>63345000</v>
      </c>
      <c r="E7" s="43">
        <f>E8</f>
        <v>49200000</v>
      </c>
      <c r="F7" s="60">
        <f t="shared" si="0"/>
        <v>-14145000</v>
      </c>
      <c r="G7" s="177">
        <f t="shared" ref="G7:G34" si="1">E7/D7*100</f>
        <v>77.669902912621353</v>
      </c>
      <c r="H7" s="165" t="s">
        <v>37</v>
      </c>
      <c r="I7" s="181"/>
    </row>
    <row r="8" spans="1:9" ht="20.100000000000001" customHeight="1">
      <c r="A8" s="260"/>
      <c r="B8" s="277"/>
      <c r="C8" s="46" t="s">
        <v>37</v>
      </c>
      <c r="D8" s="82">
        <v>63345000</v>
      </c>
      <c r="E8" s="82">
        <f>SUM(I9:I10)</f>
        <v>49200000</v>
      </c>
      <c r="F8" s="50">
        <f t="shared" si="0"/>
        <v>-14145000</v>
      </c>
      <c r="G8" s="185">
        <f t="shared" si="1"/>
        <v>77.669902912621353</v>
      </c>
      <c r="H8" s="166" t="s">
        <v>37</v>
      </c>
      <c r="I8" s="182">
        <f>I9+I10</f>
        <v>49200000</v>
      </c>
    </row>
    <row r="9" spans="1:9" ht="20.100000000000001" customHeight="1">
      <c r="A9" s="260"/>
      <c r="B9" s="277"/>
      <c r="C9" s="80"/>
      <c r="D9" s="83"/>
      <c r="E9" s="83"/>
      <c r="F9" s="84"/>
      <c r="G9" s="233"/>
      <c r="H9" s="167" t="s">
        <v>202</v>
      </c>
      <c r="I9" s="183">
        <f>10000*18*246</f>
        <v>44280000</v>
      </c>
    </row>
    <row r="10" spans="1:9" ht="20.100000000000001" customHeight="1">
      <c r="A10" s="260"/>
      <c r="B10" s="278"/>
      <c r="C10" s="81"/>
      <c r="D10" s="34"/>
      <c r="E10" s="34"/>
      <c r="F10" s="60"/>
      <c r="G10" s="186"/>
      <c r="H10" s="164" t="s">
        <v>201</v>
      </c>
      <c r="I10" s="184">
        <f>20000*1*246</f>
        <v>4920000</v>
      </c>
    </row>
    <row r="11" spans="1:9" ht="20.100000000000001" customHeight="1">
      <c r="A11" s="275" t="s">
        <v>38</v>
      </c>
      <c r="B11" s="276"/>
      <c r="C11" s="271"/>
      <c r="D11" s="47">
        <f>D12</f>
        <v>299000000</v>
      </c>
      <c r="E11" s="47">
        <f>E12</f>
        <v>299000000</v>
      </c>
      <c r="F11" s="42">
        <f t="shared" si="0"/>
        <v>0</v>
      </c>
      <c r="G11" s="176">
        <f t="shared" si="1"/>
        <v>100</v>
      </c>
      <c r="H11" s="165" t="s">
        <v>48</v>
      </c>
      <c r="I11" s="181"/>
    </row>
    <row r="12" spans="1:9" ht="20.100000000000001" customHeight="1">
      <c r="A12" s="74"/>
      <c r="B12" s="270" t="s">
        <v>38</v>
      </c>
      <c r="C12" s="271"/>
      <c r="D12" s="82">
        <f>SUM(D13:D16)</f>
        <v>299000000</v>
      </c>
      <c r="E12" s="82">
        <f>SUM(E13:E16)</f>
        <v>299000000</v>
      </c>
      <c r="F12" s="60">
        <f t="shared" si="0"/>
        <v>0</v>
      </c>
      <c r="G12" s="177">
        <f t="shared" si="1"/>
        <v>100</v>
      </c>
      <c r="H12" s="165" t="s">
        <v>49</v>
      </c>
      <c r="I12" s="181"/>
    </row>
    <row r="13" spans="1:9" ht="20.100000000000001" customHeight="1">
      <c r="A13" s="74"/>
      <c r="B13" s="71"/>
      <c r="C13" s="81" t="s">
        <v>39</v>
      </c>
      <c r="D13" s="45">
        <v>0</v>
      </c>
      <c r="E13" s="45">
        <v>0</v>
      </c>
      <c r="F13" s="43">
        <f t="shared" si="0"/>
        <v>0</v>
      </c>
      <c r="G13" s="177">
        <v>0</v>
      </c>
      <c r="H13" s="165" t="s">
        <v>155</v>
      </c>
      <c r="I13" s="181"/>
    </row>
    <row r="14" spans="1:9" ht="20.100000000000001" customHeight="1">
      <c r="A14" s="74"/>
      <c r="B14" s="71"/>
      <c r="C14" s="44" t="s">
        <v>40</v>
      </c>
      <c r="D14" s="45">
        <v>299000000</v>
      </c>
      <c r="E14" s="45">
        <v>299000000</v>
      </c>
      <c r="F14" s="43">
        <f t="shared" si="0"/>
        <v>0</v>
      </c>
      <c r="G14" s="177">
        <f t="shared" si="1"/>
        <v>100</v>
      </c>
      <c r="H14" s="165" t="s">
        <v>150</v>
      </c>
      <c r="I14" s="181">
        <f>74750000*4</f>
        <v>299000000</v>
      </c>
    </row>
    <row r="15" spans="1:9" ht="20.100000000000001" customHeight="1">
      <c r="A15" s="74"/>
      <c r="B15" s="72"/>
      <c r="C15" s="44" t="s">
        <v>41</v>
      </c>
      <c r="D15" s="45">
        <v>0</v>
      </c>
      <c r="E15" s="45">
        <v>0</v>
      </c>
      <c r="F15" s="43">
        <f t="shared" si="0"/>
        <v>0</v>
      </c>
      <c r="G15" s="177">
        <v>0</v>
      </c>
      <c r="H15" s="165" t="s">
        <v>154</v>
      </c>
      <c r="I15" s="181"/>
    </row>
    <row r="16" spans="1:9" ht="20.100000000000001" customHeight="1">
      <c r="A16" s="275" t="s">
        <v>42</v>
      </c>
      <c r="B16" s="276"/>
      <c r="C16" s="271"/>
      <c r="D16" s="47">
        <v>0</v>
      </c>
      <c r="E16" s="47">
        <v>0</v>
      </c>
      <c r="F16" s="42">
        <f t="shared" ref="F16:F26" si="2">E16-D16</f>
        <v>0</v>
      </c>
      <c r="G16" s="177">
        <v>0</v>
      </c>
      <c r="H16" s="165" t="s">
        <v>50</v>
      </c>
      <c r="I16" s="181"/>
    </row>
    <row r="17" spans="1:9" ht="20.100000000000001" customHeight="1">
      <c r="A17" s="74"/>
      <c r="B17" s="270" t="s">
        <v>42</v>
      </c>
      <c r="C17" s="271"/>
      <c r="D17" s="45">
        <v>0</v>
      </c>
      <c r="E17" s="45">
        <v>0</v>
      </c>
      <c r="F17" s="60">
        <f t="shared" si="2"/>
        <v>0</v>
      </c>
      <c r="G17" s="177">
        <v>0</v>
      </c>
      <c r="H17" s="165" t="s">
        <v>50</v>
      </c>
      <c r="I17" s="181"/>
    </row>
    <row r="18" spans="1:9" ht="20.100000000000001" customHeight="1">
      <c r="A18" s="74"/>
      <c r="B18" s="71"/>
      <c r="C18" s="81" t="s">
        <v>43</v>
      </c>
      <c r="D18" s="45">
        <v>0</v>
      </c>
      <c r="E18" s="45">
        <v>0</v>
      </c>
      <c r="F18" s="60">
        <f t="shared" si="2"/>
        <v>0</v>
      </c>
      <c r="G18" s="177">
        <v>0</v>
      </c>
      <c r="H18" s="165" t="s">
        <v>51</v>
      </c>
      <c r="I18" s="181"/>
    </row>
    <row r="19" spans="1:9" ht="20.100000000000001" customHeight="1">
      <c r="A19" s="74"/>
      <c r="B19" s="71"/>
      <c r="C19" s="44" t="s">
        <v>44</v>
      </c>
      <c r="D19" s="45">
        <v>0</v>
      </c>
      <c r="E19" s="45">
        <v>0</v>
      </c>
      <c r="F19" s="60">
        <f t="shared" si="2"/>
        <v>0</v>
      </c>
      <c r="G19" s="177">
        <v>0</v>
      </c>
      <c r="H19" s="165" t="s">
        <v>52</v>
      </c>
      <c r="I19" s="181"/>
    </row>
    <row r="20" spans="1:9" ht="20.100000000000001" customHeight="1">
      <c r="A20" s="275" t="s">
        <v>46</v>
      </c>
      <c r="B20" s="276"/>
      <c r="C20" s="271"/>
      <c r="D20" s="47">
        <v>0</v>
      </c>
      <c r="E20" s="47">
        <v>0</v>
      </c>
      <c r="F20" s="42">
        <f t="shared" ref="F20:F22" si="3">E20-D20</f>
        <v>0</v>
      </c>
      <c r="G20" s="177">
        <v>0</v>
      </c>
      <c r="H20" s="165" t="s">
        <v>153</v>
      </c>
      <c r="I20" s="181"/>
    </row>
    <row r="21" spans="1:9" ht="20.100000000000001" customHeight="1">
      <c r="A21" s="74"/>
      <c r="B21" s="270" t="s">
        <v>46</v>
      </c>
      <c r="C21" s="271"/>
      <c r="D21" s="45">
        <v>0</v>
      </c>
      <c r="E21" s="45">
        <v>0</v>
      </c>
      <c r="F21" s="60">
        <f t="shared" si="3"/>
        <v>0</v>
      </c>
      <c r="G21" s="177">
        <v>0</v>
      </c>
      <c r="H21" s="165" t="s">
        <v>153</v>
      </c>
      <c r="I21" s="181"/>
    </row>
    <row r="22" spans="1:9" ht="20.100000000000001" customHeight="1">
      <c r="A22" s="74"/>
      <c r="B22" s="72"/>
      <c r="C22" s="81" t="s">
        <v>47</v>
      </c>
      <c r="D22" s="45">
        <v>0</v>
      </c>
      <c r="E22" s="45">
        <v>0</v>
      </c>
      <c r="F22" s="60">
        <f t="shared" si="3"/>
        <v>0</v>
      </c>
      <c r="G22" s="177">
        <v>0</v>
      </c>
      <c r="H22" s="165" t="s">
        <v>241</v>
      </c>
      <c r="I22" s="181"/>
    </row>
    <row r="23" spans="1:9" ht="20.100000000000001" customHeight="1">
      <c r="A23" s="213" t="s">
        <v>29</v>
      </c>
      <c r="B23" s="48"/>
      <c r="C23" s="73"/>
      <c r="D23" s="49">
        <f>D24</f>
        <v>3530000</v>
      </c>
      <c r="E23" s="49">
        <f>E24</f>
        <v>3891831</v>
      </c>
      <c r="F23" s="42">
        <f t="shared" si="2"/>
        <v>361831</v>
      </c>
      <c r="G23" s="176">
        <f t="shared" si="1"/>
        <v>110.25016997167138</v>
      </c>
      <c r="H23" s="165" t="s">
        <v>53</v>
      </c>
      <c r="I23" s="181"/>
    </row>
    <row r="24" spans="1:9" ht="20.100000000000001" customHeight="1">
      <c r="A24" s="77"/>
      <c r="B24" s="214" t="s">
        <v>29</v>
      </c>
      <c r="C24" s="70"/>
      <c r="D24" s="50">
        <f>D25+D26</f>
        <v>3530000</v>
      </c>
      <c r="E24" s="50">
        <f>E25+E26</f>
        <v>3891831</v>
      </c>
      <c r="F24" s="60">
        <f t="shared" si="2"/>
        <v>361831</v>
      </c>
      <c r="G24" s="177">
        <f t="shared" si="1"/>
        <v>110.25016997167138</v>
      </c>
      <c r="H24" s="166" t="s">
        <v>54</v>
      </c>
      <c r="I24" s="181"/>
    </row>
    <row r="25" spans="1:9" ht="20.100000000000001" customHeight="1">
      <c r="A25" s="76"/>
      <c r="B25" s="85"/>
      <c r="C25" s="44" t="s">
        <v>242</v>
      </c>
      <c r="D25" s="50">
        <v>50000</v>
      </c>
      <c r="E25" s="50">
        <v>51831</v>
      </c>
      <c r="F25" s="60">
        <f t="shared" si="2"/>
        <v>1831</v>
      </c>
      <c r="G25" s="177">
        <f t="shared" si="1"/>
        <v>103.66200000000001</v>
      </c>
      <c r="H25" s="166" t="s">
        <v>243</v>
      </c>
      <c r="I25" s="181"/>
    </row>
    <row r="26" spans="1:9" ht="20.100000000000001" customHeight="1">
      <c r="A26" s="76"/>
      <c r="B26" s="80"/>
      <c r="C26" s="46" t="s">
        <v>45</v>
      </c>
      <c r="D26" s="50">
        <v>3480000</v>
      </c>
      <c r="E26" s="50">
        <f>SUM(I27:I28)</f>
        <v>3840000</v>
      </c>
      <c r="F26" s="50">
        <f t="shared" si="2"/>
        <v>360000</v>
      </c>
      <c r="G26" s="190">
        <f t="shared" si="1"/>
        <v>110.34482758620689</v>
      </c>
      <c r="H26" s="166" t="s">
        <v>45</v>
      </c>
      <c r="I26" s="182">
        <f>I27+I28</f>
        <v>3840000</v>
      </c>
    </row>
    <row r="27" spans="1:9" ht="20.100000000000001" customHeight="1">
      <c r="A27" s="76"/>
      <c r="B27" s="85"/>
      <c r="C27" s="80"/>
      <c r="D27" s="84"/>
      <c r="E27" s="84"/>
      <c r="F27" s="84"/>
      <c r="G27" s="234"/>
      <c r="H27" s="167" t="s">
        <v>151</v>
      </c>
      <c r="I27" s="183">
        <f>270000*12</f>
        <v>3240000</v>
      </c>
    </row>
    <row r="28" spans="1:9" ht="20.100000000000001" customHeight="1">
      <c r="A28" s="78"/>
      <c r="B28" s="88"/>
      <c r="C28" s="88"/>
      <c r="D28" s="90"/>
      <c r="E28" s="90"/>
      <c r="F28" s="90"/>
      <c r="G28" s="187"/>
      <c r="H28" s="188" t="s">
        <v>152</v>
      </c>
      <c r="I28" s="189">
        <f>100000*3*2</f>
        <v>600000</v>
      </c>
    </row>
    <row r="29" spans="1:9" ht="20.100000000000001" customHeight="1">
      <c r="A29" s="215" t="s">
        <v>26</v>
      </c>
      <c r="B29" s="224"/>
      <c r="C29" s="225"/>
      <c r="D29" s="226">
        <f>D30</f>
        <v>7535000</v>
      </c>
      <c r="E29" s="226">
        <f>E30</f>
        <v>7118169</v>
      </c>
      <c r="F29" s="226">
        <f>E29-D29</f>
        <v>-416831</v>
      </c>
      <c r="G29" s="227">
        <f t="shared" si="1"/>
        <v>94.46806901128069</v>
      </c>
      <c r="H29" s="228" t="s">
        <v>55</v>
      </c>
      <c r="I29" s="205"/>
    </row>
    <row r="30" spans="1:9" ht="20.100000000000001" customHeight="1">
      <c r="A30" s="76"/>
      <c r="B30" s="214" t="s">
        <v>27</v>
      </c>
      <c r="C30" s="73"/>
      <c r="D30" s="43">
        <f>D31</f>
        <v>7535000</v>
      </c>
      <c r="E30" s="43">
        <f>E31</f>
        <v>7118169</v>
      </c>
      <c r="F30" s="60">
        <f t="shared" si="0"/>
        <v>-416831</v>
      </c>
      <c r="G30" s="177">
        <f t="shared" si="1"/>
        <v>94.46806901128069</v>
      </c>
      <c r="H30" s="165" t="s">
        <v>55</v>
      </c>
      <c r="I30" s="181"/>
    </row>
    <row r="31" spans="1:9" ht="20.100000000000001" customHeight="1">
      <c r="A31" s="76"/>
      <c r="B31" s="80"/>
      <c r="C31" s="46" t="s">
        <v>28</v>
      </c>
      <c r="D31" s="101">
        <f>SUM(D32:D34)</f>
        <v>7535000</v>
      </c>
      <c r="E31" s="101">
        <f>SUM(E32:E34)</f>
        <v>7118169</v>
      </c>
      <c r="F31" s="50">
        <f t="shared" si="0"/>
        <v>-416831</v>
      </c>
      <c r="G31" s="190">
        <f t="shared" si="1"/>
        <v>94.46806901128069</v>
      </c>
      <c r="H31" s="168" t="s">
        <v>56</v>
      </c>
      <c r="I31" s="182"/>
    </row>
    <row r="32" spans="1:9" ht="20.100000000000001" customHeight="1">
      <c r="A32" s="76"/>
      <c r="B32" s="80"/>
      <c r="C32" s="80"/>
      <c r="D32" s="86">
        <v>7500000</v>
      </c>
      <c r="E32" s="86">
        <v>7118168</v>
      </c>
      <c r="F32" s="84">
        <f t="shared" si="0"/>
        <v>-381832</v>
      </c>
      <c r="G32" s="234">
        <f t="shared" si="1"/>
        <v>94.908906666666667</v>
      </c>
      <c r="H32" s="169" t="s">
        <v>287</v>
      </c>
      <c r="I32" s="183"/>
    </row>
    <row r="33" spans="1:10" ht="20.100000000000001" customHeight="1">
      <c r="A33" s="76"/>
      <c r="B33" s="80"/>
      <c r="C33" s="80"/>
      <c r="D33" s="86">
        <v>30000</v>
      </c>
      <c r="E33" s="86">
        <v>0</v>
      </c>
      <c r="F33" s="84">
        <f t="shared" si="0"/>
        <v>-30000</v>
      </c>
      <c r="G33" s="234">
        <f t="shared" si="1"/>
        <v>0</v>
      </c>
      <c r="H33" s="167" t="s">
        <v>285</v>
      </c>
      <c r="I33" s="183"/>
    </row>
    <row r="34" spans="1:10" ht="20.100000000000001" customHeight="1">
      <c r="A34" s="78"/>
      <c r="B34" s="88"/>
      <c r="C34" s="88"/>
      <c r="D34" s="89">
        <v>5000</v>
      </c>
      <c r="E34" s="89">
        <v>1</v>
      </c>
      <c r="F34" s="90">
        <f t="shared" si="0"/>
        <v>-4999</v>
      </c>
      <c r="G34" s="187">
        <f t="shared" si="1"/>
        <v>0.02</v>
      </c>
      <c r="H34" s="170" t="s">
        <v>286</v>
      </c>
      <c r="I34" s="189"/>
    </row>
    <row r="35" spans="1:10" ht="20.100000000000001" customHeight="1">
      <c r="E35" s="87"/>
    </row>
    <row r="36" spans="1:10" ht="20.100000000000001" customHeight="1">
      <c r="A36" s="52" t="s">
        <v>191</v>
      </c>
      <c r="B36" s="52"/>
      <c r="C36" s="53"/>
      <c r="G36" s="172"/>
    </row>
    <row r="37" spans="1:10" ht="20.100000000000001" customHeight="1">
      <c r="A37" s="54"/>
      <c r="B37" s="54"/>
      <c r="H37" s="286" t="s">
        <v>16</v>
      </c>
      <c r="I37" s="287"/>
    </row>
    <row r="38" spans="1:10" ht="20.100000000000001" customHeight="1">
      <c r="A38" s="263" t="s">
        <v>17</v>
      </c>
      <c r="B38" s="272"/>
      <c r="C38" s="272"/>
      <c r="D38" s="273" t="s">
        <v>239</v>
      </c>
      <c r="E38" s="273" t="s">
        <v>240</v>
      </c>
      <c r="F38" s="272" t="s">
        <v>18</v>
      </c>
      <c r="G38" s="272"/>
      <c r="H38" s="279" t="s">
        <v>19</v>
      </c>
      <c r="I38" s="280"/>
    </row>
    <row r="39" spans="1:10" ht="20.100000000000001" customHeight="1" thickBot="1">
      <c r="A39" s="13" t="s">
        <v>20</v>
      </c>
      <c r="B39" s="41" t="s">
        <v>21</v>
      </c>
      <c r="C39" s="41" t="s">
        <v>22</v>
      </c>
      <c r="D39" s="274"/>
      <c r="E39" s="274"/>
      <c r="F39" s="41" t="s">
        <v>23</v>
      </c>
      <c r="G39" s="171" t="s">
        <v>24</v>
      </c>
      <c r="H39" s="281"/>
      <c r="I39" s="282"/>
      <c r="J39" s="107">
        <f>E40-E5</f>
        <v>0</v>
      </c>
    </row>
    <row r="40" spans="1:10" ht="20.100000000000001" customHeight="1" thickTop="1">
      <c r="A40" s="268" t="s">
        <v>25</v>
      </c>
      <c r="B40" s="269"/>
      <c r="C40" s="269"/>
      <c r="D40" s="55">
        <f>D41+D105+D108+D161</f>
        <v>373410000</v>
      </c>
      <c r="E40" s="55">
        <f>E41+E105+E108+E161</f>
        <v>359210000</v>
      </c>
      <c r="F40" s="55">
        <f>E40-D40</f>
        <v>-14200000</v>
      </c>
      <c r="G40" s="176">
        <f>E40/D40*100</f>
        <v>96.197209501620208</v>
      </c>
      <c r="H40" s="201"/>
      <c r="I40" s="183"/>
    </row>
    <row r="41" spans="1:10" ht="20.100000000000001" customHeight="1">
      <c r="A41" s="213" t="s">
        <v>30</v>
      </c>
      <c r="B41" s="56"/>
      <c r="C41" s="69"/>
      <c r="D41" s="58">
        <f>D42+D77+D80</f>
        <v>329648270</v>
      </c>
      <c r="E41" s="58">
        <f>E42+E77+E80</f>
        <v>322533980</v>
      </c>
      <c r="F41" s="61">
        <f t="shared" ref="F41:F164" si="4">E41-D41</f>
        <v>-7114290</v>
      </c>
      <c r="G41" s="176">
        <f>E41/D41*100</f>
        <v>97.84185428911853</v>
      </c>
      <c r="H41" s="191" t="s">
        <v>204</v>
      </c>
      <c r="I41" s="181"/>
    </row>
    <row r="42" spans="1:10" ht="20.100000000000001" customHeight="1">
      <c r="A42" s="76"/>
      <c r="B42" s="214" t="s">
        <v>31</v>
      </c>
      <c r="C42" s="73"/>
      <c r="D42" s="57">
        <f>D43+D61+D66+D68+D74</f>
        <v>275564270</v>
      </c>
      <c r="E42" s="57">
        <f>E43+E61+E66+E68+E74</f>
        <v>273339980</v>
      </c>
      <c r="F42" s="99">
        <f t="shared" si="4"/>
        <v>-2224290</v>
      </c>
      <c r="G42" s="177">
        <f t="shared" ref="G42:G43" si="5">E42/D42*100</f>
        <v>99.192823510827438</v>
      </c>
      <c r="H42" s="192" t="s">
        <v>203</v>
      </c>
      <c r="I42" s="181"/>
    </row>
    <row r="43" spans="1:10" ht="20.100000000000001" customHeight="1">
      <c r="A43" s="76"/>
      <c r="B43" s="80"/>
      <c r="C43" s="46" t="s">
        <v>57</v>
      </c>
      <c r="D43" s="91">
        <v>210341000</v>
      </c>
      <c r="E43" s="91">
        <f>I43</f>
        <v>212182000</v>
      </c>
      <c r="F43" s="100">
        <f>E43-D43</f>
        <v>1841000</v>
      </c>
      <c r="G43" s="190">
        <f t="shared" si="5"/>
        <v>100.87524543479398</v>
      </c>
      <c r="H43" s="193" t="s">
        <v>58</v>
      </c>
      <c r="I43" s="199">
        <f>SUM(I44:I60)</f>
        <v>212182000</v>
      </c>
    </row>
    <row r="44" spans="1:10" ht="20.100000000000001" customHeight="1">
      <c r="A44" s="76"/>
      <c r="B44" s="80"/>
      <c r="C44" s="80"/>
      <c r="D44" s="92"/>
      <c r="E44" s="92"/>
      <c r="F44" s="94"/>
      <c r="G44" s="173"/>
      <c r="H44" s="167" t="s">
        <v>106</v>
      </c>
      <c r="I44" s="183">
        <v>13384000</v>
      </c>
    </row>
    <row r="45" spans="1:10" ht="20.100000000000001" customHeight="1">
      <c r="A45" s="76"/>
      <c r="B45" s="80"/>
      <c r="C45" s="80"/>
      <c r="D45" s="92"/>
      <c r="E45" s="92"/>
      <c r="F45" s="94"/>
      <c r="G45" s="173"/>
      <c r="H45" s="167" t="s">
        <v>107</v>
      </c>
      <c r="I45" s="183">
        <v>27288000</v>
      </c>
    </row>
    <row r="46" spans="1:10" ht="20.100000000000001" customHeight="1">
      <c r="A46" s="76"/>
      <c r="B46" s="80"/>
      <c r="C46" s="80"/>
      <c r="D46" s="92"/>
      <c r="E46" s="92"/>
      <c r="F46" s="94"/>
      <c r="G46" s="173"/>
      <c r="H46" s="167" t="s">
        <v>108</v>
      </c>
      <c r="I46" s="183">
        <v>3378000</v>
      </c>
    </row>
    <row r="47" spans="1:10" ht="20.100000000000001" customHeight="1">
      <c r="A47" s="76"/>
      <c r="B47" s="80"/>
      <c r="C47" s="80"/>
      <c r="D47" s="92"/>
      <c r="E47" s="92"/>
      <c r="F47" s="94"/>
      <c r="G47" s="173"/>
      <c r="H47" s="167" t="s">
        <v>109</v>
      </c>
      <c r="I47" s="183">
        <v>17540000</v>
      </c>
    </row>
    <row r="48" spans="1:10" ht="20.100000000000001" customHeight="1">
      <c r="A48" s="76"/>
      <c r="B48" s="80"/>
      <c r="C48" s="80"/>
      <c r="D48" s="92"/>
      <c r="E48" s="92"/>
      <c r="F48" s="94"/>
      <c r="G48" s="173"/>
      <c r="H48" s="167" t="s">
        <v>156</v>
      </c>
      <c r="I48" s="183">
        <v>10750000</v>
      </c>
    </row>
    <row r="49" spans="1:9" ht="20.100000000000001" customHeight="1">
      <c r="A49" s="76"/>
      <c r="B49" s="80"/>
      <c r="C49" s="80"/>
      <c r="D49" s="92"/>
      <c r="E49" s="92"/>
      <c r="F49" s="94"/>
      <c r="G49" s="173"/>
      <c r="H49" s="167" t="s">
        <v>157</v>
      </c>
      <c r="I49" s="183">
        <v>15659000</v>
      </c>
    </row>
    <row r="50" spans="1:9" ht="20.100000000000001" customHeight="1">
      <c r="A50" s="76"/>
      <c r="B50" s="80"/>
      <c r="C50" s="80"/>
      <c r="D50" s="92"/>
      <c r="E50" s="92"/>
      <c r="F50" s="94"/>
      <c r="G50" s="173"/>
      <c r="H50" s="167" t="s">
        <v>110</v>
      </c>
      <c r="I50" s="183">
        <v>7868000</v>
      </c>
    </row>
    <row r="51" spans="1:9" ht="20.100000000000001" customHeight="1">
      <c r="A51" s="76"/>
      <c r="B51" s="80"/>
      <c r="C51" s="80"/>
      <c r="D51" s="92"/>
      <c r="E51" s="92"/>
      <c r="F51" s="94"/>
      <c r="G51" s="173"/>
      <c r="H51" s="167" t="s">
        <v>111</v>
      </c>
      <c r="I51" s="183">
        <v>16400000</v>
      </c>
    </row>
    <row r="52" spans="1:9" ht="20.100000000000001" customHeight="1">
      <c r="A52" s="76"/>
      <c r="B52" s="80"/>
      <c r="C52" s="80"/>
      <c r="D52" s="92"/>
      <c r="E52" s="92"/>
      <c r="F52" s="94"/>
      <c r="G52" s="173"/>
      <c r="H52" s="167" t="s">
        <v>159</v>
      </c>
      <c r="I52" s="183">
        <v>1819000</v>
      </c>
    </row>
    <row r="53" spans="1:9" ht="20.100000000000001" customHeight="1">
      <c r="A53" s="76"/>
      <c r="B53" s="80"/>
      <c r="C53" s="80"/>
      <c r="D53" s="92"/>
      <c r="E53" s="92"/>
      <c r="F53" s="94"/>
      <c r="G53" s="173"/>
      <c r="H53" s="167" t="s">
        <v>158</v>
      </c>
      <c r="I53" s="183">
        <v>20790000</v>
      </c>
    </row>
    <row r="54" spans="1:9" ht="20.100000000000001" customHeight="1">
      <c r="A54" s="76"/>
      <c r="B54" s="80"/>
      <c r="C54" s="80"/>
      <c r="D54" s="92"/>
      <c r="E54" s="92"/>
      <c r="F54" s="94"/>
      <c r="G54" s="173"/>
      <c r="H54" s="167" t="s">
        <v>163</v>
      </c>
      <c r="I54" s="183">
        <v>16190000</v>
      </c>
    </row>
    <row r="55" spans="1:9" ht="20.100000000000001" customHeight="1">
      <c r="A55" s="76"/>
      <c r="B55" s="80"/>
      <c r="C55" s="80"/>
      <c r="D55" s="92"/>
      <c r="E55" s="92"/>
      <c r="F55" s="94"/>
      <c r="G55" s="173"/>
      <c r="H55" s="167" t="s">
        <v>164</v>
      </c>
      <c r="I55" s="183">
        <v>3378000</v>
      </c>
    </row>
    <row r="56" spans="1:9" ht="20.100000000000001" customHeight="1">
      <c r="A56" s="76"/>
      <c r="B56" s="80"/>
      <c r="C56" s="80"/>
      <c r="D56" s="92"/>
      <c r="E56" s="92"/>
      <c r="F56" s="94"/>
      <c r="G56" s="173"/>
      <c r="H56" s="167" t="s">
        <v>112</v>
      </c>
      <c r="I56" s="183">
        <v>19212000</v>
      </c>
    </row>
    <row r="57" spans="1:9" ht="20.100000000000001" customHeight="1">
      <c r="A57" s="76"/>
      <c r="B57" s="80"/>
      <c r="C57" s="80"/>
      <c r="D57" s="92"/>
      <c r="E57" s="92"/>
      <c r="F57" s="94"/>
      <c r="G57" s="173"/>
      <c r="H57" s="167" t="s">
        <v>160</v>
      </c>
      <c r="I57" s="183">
        <v>3414000</v>
      </c>
    </row>
    <row r="58" spans="1:9" ht="20.100000000000001" customHeight="1">
      <c r="A58" s="76"/>
      <c r="B58" s="80"/>
      <c r="C58" s="80"/>
      <c r="D58" s="92"/>
      <c r="E58" s="92"/>
      <c r="F58" s="94"/>
      <c r="G58" s="173"/>
      <c r="H58" s="167" t="s">
        <v>161</v>
      </c>
      <c r="I58" s="183">
        <v>17870000</v>
      </c>
    </row>
    <row r="59" spans="1:9" ht="20.100000000000001" customHeight="1">
      <c r="A59" s="76"/>
      <c r="B59" s="80"/>
      <c r="C59" s="80"/>
      <c r="D59" s="92"/>
      <c r="E59" s="92"/>
      <c r="F59" s="94"/>
      <c r="G59" s="173"/>
      <c r="H59" s="167" t="s">
        <v>162</v>
      </c>
      <c r="I59" s="183">
        <v>14280000</v>
      </c>
    </row>
    <row r="60" spans="1:9" ht="20.100000000000001" customHeight="1">
      <c r="A60" s="78"/>
      <c r="B60" s="88"/>
      <c r="C60" s="88"/>
      <c r="D60" s="202"/>
      <c r="E60" s="202"/>
      <c r="F60" s="203"/>
      <c r="G60" s="204"/>
      <c r="H60" s="188" t="s">
        <v>194</v>
      </c>
      <c r="I60" s="189">
        <v>2962000</v>
      </c>
    </row>
    <row r="61" spans="1:9" ht="20.100000000000001" customHeight="1">
      <c r="A61" s="208"/>
      <c r="B61" s="209"/>
      <c r="C61" s="209" t="s">
        <v>59</v>
      </c>
      <c r="D61" s="210">
        <v>23649400</v>
      </c>
      <c r="E61" s="210">
        <f>I61</f>
        <v>23272200</v>
      </c>
      <c r="F61" s="211">
        <f>E61-D61</f>
        <v>-377200</v>
      </c>
      <c r="G61" s="218">
        <f>E61/D61*100</f>
        <v>98.405033531506078</v>
      </c>
      <c r="H61" s="212" t="s">
        <v>59</v>
      </c>
      <c r="I61" s="198">
        <f>I63+I65</f>
        <v>23272200</v>
      </c>
    </row>
    <row r="62" spans="1:9" ht="20.100000000000001" customHeight="1">
      <c r="A62" s="76"/>
      <c r="B62" s="80"/>
      <c r="C62" s="80"/>
      <c r="D62" s="92"/>
      <c r="E62" s="92"/>
      <c r="F62" s="94"/>
      <c r="G62" s="173"/>
      <c r="H62" s="167" t="s">
        <v>166</v>
      </c>
      <c r="I62" s="183"/>
    </row>
    <row r="63" spans="1:9" ht="20.100000000000001" customHeight="1">
      <c r="A63" s="76"/>
      <c r="B63" s="80"/>
      <c r="C63" s="80"/>
      <c r="D63" s="92"/>
      <c r="E63" s="92"/>
      <c r="F63" s="94"/>
      <c r="G63" s="173"/>
      <c r="H63" s="194" t="s">
        <v>165</v>
      </c>
      <c r="I63" s="183">
        <f>9356100*2</f>
        <v>18712200</v>
      </c>
    </row>
    <row r="64" spans="1:9" ht="20.100000000000001" customHeight="1">
      <c r="A64" s="76"/>
      <c r="B64" s="80"/>
      <c r="C64" s="80"/>
      <c r="D64" s="92"/>
      <c r="E64" s="92"/>
      <c r="F64" s="94"/>
      <c r="G64" s="173"/>
      <c r="H64" s="167" t="s">
        <v>167</v>
      </c>
      <c r="I64" s="183"/>
    </row>
    <row r="65" spans="1:9" ht="20.100000000000001" customHeight="1">
      <c r="A65" s="76"/>
      <c r="B65" s="80"/>
      <c r="C65" s="80"/>
      <c r="D65" s="92"/>
      <c r="E65" s="92"/>
      <c r="F65" s="94"/>
      <c r="G65" s="175"/>
      <c r="H65" s="167" t="s">
        <v>168</v>
      </c>
      <c r="I65" s="184">
        <f>380000*12</f>
        <v>4560000</v>
      </c>
    </row>
    <row r="66" spans="1:9" ht="20.100000000000001" customHeight="1">
      <c r="A66" s="76"/>
      <c r="B66" s="80"/>
      <c r="C66" s="97" t="s">
        <v>60</v>
      </c>
      <c r="D66" s="91">
        <v>19499200</v>
      </c>
      <c r="E66" s="91">
        <v>17681880</v>
      </c>
      <c r="F66" s="100">
        <f>E66-D66</f>
        <v>-1817320</v>
      </c>
      <c r="G66" s="190">
        <f>E66/D66*100</f>
        <v>90.680027898580448</v>
      </c>
      <c r="H66" s="166" t="s">
        <v>113</v>
      </c>
      <c r="I66" s="183"/>
    </row>
    <row r="67" spans="1:9" ht="20.100000000000001" customHeight="1">
      <c r="A67" s="76"/>
      <c r="B67" s="80"/>
      <c r="C67" s="80"/>
      <c r="D67" s="92"/>
      <c r="E67" s="92"/>
      <c r="F67" s="94"/>
      <c r="G67" s="175"/>
      <c r="H67" s="167" t="s">
        <v>195</v>
      </c>
      <c r="I67" s="184">
        <f>1473490*12</f>
        <v>17681880</v>
      </c>
    </row>
    <row r="68" spans="1:9" ht="20.100000000000001" customHeight="1">
      <c r="A68" s="76"/>
      <c r="B68" s="80"/>
      <c r="C68" s="46" t="s">
        <v>61</v>
      </c>
      <c r="D68" s="91">
        <v>21494670</v>
      </c>
      <c r="E68" s="91">
        <v>19503900</v>
      </c>
      <c r="F68" s="100">
        <f>E68-D68</f>
        <v>-1990770</v>
      </c>
      <c r="G68" s="190">
        <f>E68/D68*100</f>
        <v>90.738308613251561</v>
      </c>
      <c r="H68" s="166" t="s">
        <v>62</v>
      </c>
      <c r="I68" s="183">
        <f>SUM(I69:I73)</f>
        <v>19503896.304000001</v>
      </c>
    </row>
    <row r="69" spans="1:9" ht="20.100000000000001" customHeight="1">
      <c r="A69" s="76"/>
      <c r="B69" s="80"/>
      <c r="C69" s="80"/>
      <c r="D69" s="92"/>
      <c r="E69" s="92"/>
      <c r="F69" s="94"/>
      <c r="G69" s="173"/>
      <c r="H69" s="167" t="s">
        <v>196</v>
      </c>
      <c r="I69" s="183">
        <f>212182000*4.5%</f>
        <v>9548190</v>
      </c>
    </row>
    <row r="70" spans="1:9" ht="20.100000000000001" customHeight="1">
      <c r="A70" s="76"/>
      <c r="B70" s="80"/>
      <c r="C70" s="80"/>
      <c r="D70" s="92"/>
      <c r="E70" s="92"/>
      <c r="F70" s="94"/>
      <c r="G70" s="173"/>
      <c r="H70" s="194" t="s">
        <v>197</v>
      </c>
      <c r="I70" s="183">
        <f>212182000*3.12%</f>
        <v>6620078.4000000004</v>
      </c>
    </row>
    <row r="71" spans="1:9" ht="20.100000000000001" customHeight="1">
      <c r="A71" s="76"/>
      <c r="B71" s="80"/>
      <c r="C71" s="80"/>
      <c r="D71" s="92"/>
      <c r="E71" s="92"/>
      <c r="F71" s="94"/>
      <c r="G71" s="173"/>
      <c r="H71" s="167" t="s">
        <v>198</v>
      </c>
      <c r="I71" s="183">
        <f>6620080*7.38%</f>
        <v>488561.90400000004</v>
      </c>
    </row>
    <row r="72" spans="1:9" ht="20.100000000000001" customHeight="1">
      <c r="A72" s="76"/>
      <c r="B72" s="80"/>
      <c r="C72" s="80"/>
      <c r="D72" s="92"/>
      <c r="E72" s="92"/>
      <c r="F72" s="94"/>
      <c r="G72" s="173"/>
      <c r="H72" s="167" t="s">
        <v>199</v>
      </c>
      <c r="I72" s="183">
        <f>171510000*0.9%</f>
        <v>1543590.0000000002</v>
      </c>
    </row>
    <row r="73" spans="1:9" ht="20.100000000000001" customHeight="1">
      <c r="A73" s="76"/>
      <c r="B73" s="80"/>
      <c r="C73" s="80"/>
      <c r="D73" s="92"/>
      <c r="E73" s="92"/>
      <c r="F73" s="94"/>
      <c r="G73" s="173"/>
      <c r="H73" s="167" t="s">
        <v>200</v>
      </c>
      <c r="I73" s="184">
        <f>171510000*0.76%</f>
        <v>1303476</v>
      </c>
    </row>
    <row r="74" spans="1:9" ht="20.100000000000001" customHeight="1">
      <c r="A74" s="76"/>
      <c r="B74" s="80"/>
      <c r="C74" s="46" t="s">
        <v>63</v>
      </c>
      <c r="D74" s="91">
        <v>580000</v>
      </c>
      <c r="E74" s="91">
        <v>700000</v>
      </c>
      <c r="F74" s="100">
        <f>E74-D74</f>
        <v>120000</v>
      </c>
      <c r="G74" s="190">
        <f>E74/D74*100</f>
        <v>120.68965517241379</v>
      </c>
      <c r="H74" s="166" t="s">
        <v>63</v>
      </c>
      <c r="I74" s="183">
        <f>I75+I76</f>
        <v>700000</v>
      </c>
    </row>
    <row r="75" spans="1:9" ht="20.100000000000001" customHeight="1">
      <c r="A75" s="76"/>
      <c r="B75" s="80"/>
      <c r="C75" s="80"/>
      <c r="D75" s="92"/>
      <c r="E75" s="92"/>
      <c r="F75" s="94"/>
      <c r="G75" s="173"/>
      <c r="H75" s="167" t="s">
        <v>169</v>
      </c>
      <c r="I75" s="183">
        <f>150000*2</f>
        <v>300000</v>
      </c>
    </row>
    <row r="76" spans="1:9" ht="20.100000000000001" customHeight="1">
      <c r="A76" s="76"/>
      <c r="B76" s="81"/>
      <c r="C76" s="81"/>
      <c r="D76" s="93"/>
      <c r="E76" s="93"/>
      <c r="F76" s="95"/>
      <c r="G76" s="175"/>
      <c r="H76" s="194" t="s">
        <v>114</v>
      </c>
      <c r="I76" s="184">
        <f>200000*2</f>
        <v>400000</v>
      </c>
    </row>
    <row r="77" spans="1:9" ht="20.100000000000001" customHeight="1">
      <c r="A77" s="75"/>
      <c r="B77" s="214" t="s">
        <v>64</v>
      </c>
      <c r="C77" s="73"/>
      <c r="D77" s="57">
        <f>D78+D79</f>
        <v>1800000</v>
      </c>
      <c r="E77" s="57">
        <f>E78+E79</f>
        <v>1600000</v>
      </c>
      <c r="F77" s="99">
        <f t="shared" ref="F77:F79" si="6">E77-D77</f>
        <v>-200000</v>
      </c>
      <c r="G77" s="177">
        <f>E77/D77*100</f>
        <v>88.888888888888886</v>
      </c>
      <c r="H77" s="165" t="s">
        <v>70</v>
      </c>
      <c r="I77" s="181"/>
    </row>
    <row r="78" spans="1:9" ht="20.100000000000001" customHeight="1">
      <c r="A78" s="76"/>
      <c r="B78" s="80"/>
      <c r="C78" s="73" t="s">
        <v>65</v>
      </c>
      <c r="D78" s="57">
        <v>600000</v>
      </c>
      <c r="E78" s="57">
        <v>600000</v>
      </c>
      <c r="F78" s="99">
        <f t="shared" si="6"/>
        <v>0</v>
      </c>
      <c r="G78" s="177">
        <f t="shared" ref="G78:G82" si="7">E78/D78*100</f>
        <v>100</v>
      </c>
      <c r="H78" s="165" t="s">
        <v>115</v>
      </c>
      <c r="I78" s="181"/>
    </row>
    <row r="79" spans="1:9" ht="20.100000000000001" customHeight="1">
      <c r="A79" s="76"/>
      <c r="B79" s="81"/>
      <c r="C79" s="73" t="s">
        <v>66</v>
      </c>
      <c r="D79" s="57">
        <v>1200000</v>
      </c>
      <c r="E79" s="57">
        <v>1000000</v>
      </c>
      <c r="F79" s="99">
        <f t="shared" si="6"/>
        <v>-200000</v>
      </c>
      <c r="G79" s="177">
        <f t="shared" si="7"/>
        <v>83.333333333333343</v>
      </c>
      <c r="H79" s="165" t="s">
        <v>170</v>
      </c>
      <c r="I79" s="181"/>
    </row>
    <row r="80" spans="1:9" ht="20.100000000000001" customHeight="1">
      <c r="A80" s="77"/>
      <c r="B80" s="214" t="s">
        <v>67</v>
      </c>
      <c r="C80" s="73"/>
      <c r="D80" s="57">
        <f>D81+D82+D89+D92+D98+D101</f>
        <v>52284000</v>
      </c>
      <c r="E80" s="57">
        <f>E81+E82+E89+E92+E98+E101</f>
        <v>47594000</v>
      </c>
      <c r="F80" s="99">
        <f t="shared" ref="F80:F82" si="8">E80-D80</f>
        <v>-4690000</v>
      </c>
      <c r="G80" s="177">
        <f t="shared" si="7"/>
        <v>91.029760538596889</v>
      </c>
      <c r="H80" s="165" t="s">
        <v>116</v>
      </c>
      <c r="I80" s="181"/>
    </row>
    <row r="81" spans="1:9" ht="20.100000000000001" customHeight="1">
      <c r="A81" s="76"/>
      <c r="B81" s="80"/>
      <c r="C81" s="44" t="s">
        <v>68</v>
      </c>
      <c r="D81" s="57">
        <v>600000</v>
      </c>
      <c r="E81" s="57">
        <v>360000</v>
      </c>
      <c r="F81" s="99">
        <f t="shared" si="8"/>
        <v>-240000</v>
      </c>
      <c r="G81" s="177">
        <f t="shared" si="7"/>
        <v>60</v>
      </c>
      <c r="H81" s="165" t="s">
        <v>173</v>
      </c>
      <c r="I81" s="181"/>
    </row>
    <row r="82" spans="1:9" ht="20.100000000000001" customHeight="1">
      <c r="A82" s="76"/>
      <c r="B82" s="85"/>
      <c r="C82" s="46" t="s">
        <v>69</v>
      </c>
      <c r="D82" s="91">
        <v>14574000</v>
      </c>
      <c r="E82" s="91">
        <v>13824000</v>
      </c>
      <c r="F82" s="100">
        <f t="shared" si="8"/>
        <v>-750000</v>
      </c>
      <c r="G82" s="190">
        <f t="shared" si="7"/>
        <v>94.853849320708107</v>
      </c>
      <c r="H82" s="166" t="s">
        <v>78</v>
      </c>
      <c r="I82" s="183">
        <f>SUM(I83:I88)</f>
        <v>13824000</v>
      </c>
    </row>
    <row r="83" spans="1:9" ht="20.100000000000001" customHeight="1">
      <c r="A83" s="76"/>
      <c r="B83" s="85"/>
      <c r="C83" s="80"/>
      <c r="D83" s="92"/>
      <c r="E83" s="92"/>
      <c r="F83" s="102"/>
      <c r="G83" s="173"/>
      <c r="H83" s="167" t="s">
        <v>172</v>
      </c>
      <c r="I83" s="183">
        <v>1200000</v>
      </c>
    </row>
    <row r="84" spans="1:9" ht="20.100000000000001" customHeight="1">
      <c r="A84" s="76"/>
      <c r="B84" s="85"/>
      <c r="C84" s="80"/>
      <c r="D84" s="92"/>
      <c r="E84" s="92"/>
      <c r="F84" s="102"/>
      <c r="G84" s="173"/>
      <c r="H84" s="167" t="s">
        <v>117</v>
      </c>
      <c r="I84" s="183">
        <v>2400000</v>
      </c>
    </row>
    <row r="85" spans="1:9" ht="20.100000000000001" customHeight="1">
      <c r="A85" s="76"/>
      <c r="B85" s="85"/>
      <c r="C85" s="80"/>
      <c r="D85" s="92"/>
      <c r="E85" s="92"/>
      <c r="F85" s="102"/>
      <c r="G85" s="173"/>
      <c r="H85" s="167" t="s">
        <v>118</v>
      </c>
      <c r="I85" s="183">
        <v>1500000</v>
      </c>
    </row>
    <row r="86" spans="1:9" ht="20.100000000000001" customHeight="1">
      <c r="A86" s="76"/>
      <c r="B86" s="85"/>
      <c r="C86" s="80"/>
      <c r="D86" s="92"/>
      <c r="E86" s="92"/>
      <c r="F86" s="102"/>
      <c r="G86" s="173"/>
      <c r="H86" s="167" t="s">
        <v>192</v>
      </c>
      <c r="I86" s="183">
        <v>2800000</v>
      </c>
    </row>
    <row r="87" spans="1:9" ht="20.100000000000001" customHeight="1">
      <c r="A87" s="76"/>
      <c r="B87" s="85"/>
      <c r="C87" s="80"/>
      <c r="D87" s="92"/>
      <c r="E87" s="92"/>
      <c r="F87" s="102"/>
      <c r="G87" s="173"/>
      <c r="H87" s="167" t="s">
        <v>171</v>
      </c>
      <c r="I87" s="183">
        <v>5000000</v>
      </c>
    </row>
    <row r="88" spans="1:9" ht="20.100000000000001" customHeight="1">
      <c r="A88" s="78"/>
      <c r="B88" s="206"/>
      <c r="C88" s="88"/>
      <c r="D88" s="202"/>
      <c r="E88" s="202"/>
      <c r="F88" s="207"/>
      <c r="G88" s="204"/>
      <c r="H88" s="188" t="s">
        <v>119</v>
      </c>
      <c r="I88" s="189">
        <v>924000</v>
      </c>
    </row>
    <row r="89" spans="1:9" ht="20.100000000000001" customHeight="1">
      <c r="A89" s="208"/>
      <c r="B89" s="235"/>
      <c r="C89" s="209" t="s">
        <v>71</v>
      </c>
      <c r="D89" s="210">
        <v>16200000</v>
      </c>
      <c r="E89" s="210">
        <v>15000000</v>
      </c>
      <c r="F89" s="211">
        <f t="shared" ref="F89" si="9">E89-D89</f>
        <v>-1200000</v>
      </c>
      <c r="G89" s="218">
        <f t="shared" ref="G89" si="10">E89/D89*100</f>
        <v>92.592592592592595</v>
      </c>
      <c r="H89" s="212" t="s">
        <v>72</v>
      </c>
      <c r="I89" s="198"/>
    </row>
    <row r="90" spans="1:9" ht="20.100000000000001" customHeight="1">
      <c r="A90" s="76"/>
      <c r="B90" s="85"/>
      <c r="C90" s="80"/>
      <c r="D90" s="92"/>
      <c r="E90" s="92"/>
      <c r="F90" s="102"/>
      <c r="G90" s="173"/>
      <c r="H90" s="167" t="s">
        <v>120</v>
      </c>
      <c r="I90" s="183"/>
    </row>
    <row r="91" spans="1:9" ht="20.100000000000001" customHeight="1">
      <c r="A91" s="76"/>
      <c r="B91" s="85"/>
      <c r="C91" s="80"/>
      <c r="D91" s="92"/>
      <c r="E91" s="92"/>
      <c r="F91" s="102"/>
      <c r="G91" s="173"/>
      <c r="H91" s="167" t="s">
        <v>193</v>
      </c>
      <c r="I91" s="184"/>
    </row>
    <row r="92" spans="1:9" ht="20.100000000000001" customHeight="1">
      <c r="A92" s="76"/>
      <c r="B92" s="85"/>
      <c r="C92" s="46" t="s">
        <v>73</v>
      </c>
      <c r="D92" s="91">
        <v>7180000</v>
      </c>
      <c r="E92" s="91">
        <v>4920000</v>
      </c>
      <c r="F92" s="100">
        <f t="shared" ref="F92" si="11">E92-D92</f>
        <v>-2260000</v>
      </c>
      <c r="G92" s="190">
        <f t="shared" ref="G92" si="12">E92/D92*100</f>
        <v>68.523676880222837</v>
      </c>
      <c r="H92" s="166" t="s">
        <v>74</v>
      </c>
      <c r="I92" s="183">
        <f>SUM(I93:I98)</f>
        <v>4920000</v>
      </c>
    </row>
    <row r="93" spans="1:9" ht="20.100000000000001" customHeight="1">
      <c r="A93" s="76"/>
      <c r="B93" s="85"/>
      <c r="C93" s="80"/>
      <c r="D93" s="92"/>
      <c r="E93" s="92"/>
      <c r="F93" s="102"/>
      <c r="G93" s="173"/>
      <c r="H93" s="167" t="s">
        <v>121</v>
      </c>
      <c r="I93" s="183">
        <v>100000</v>
      </c>
    </row>
    <row r="94" spans="1:9" ht="20.100000000000001" customHeight="1">
      <c r="A94" s="76"/>
      <c r="B94" s="85"/>
      <c r="C94" s="80"/>
      <c r="D94" s="92"/>
      <c r="E94" s="92"/>
      <c r="F94" s="102"/>
      <c r="G94" s="173"/>
      <c r="H94" s="167" t="s">
        <v>175</v>
      </c>
      <c r="I94" s="183">
        <v>700000</v>
      </c>
    </row>
    <row r="95" spans="1:9" ht="20.100000000000001" customHeight="1">
      <c r="A95" s="76"/>
      <c r="B95" s="85"/>
      <c r="C95" s="80"/>
      <c r="D95" s="92"/>
      <c r="E95" s="92"/>
      <c r="F95" s="102"/>
      <c r="G95" s="173"/>
      <c r="H95" s="167" t="s">
        <v>176</v>
      </c>
      <c r="I95" s="183">
        <v>2100000</v>
      </c>
    </row>
    <row r="96" spans="1:9" ht="20.100000000000001" customHeight="1">
      <c r="A96" s="76"/>
      <c r="B96" s="85"/>
      <c r="C96" s="80"/>
      <c r="D96" s="92"/>
      <c r="E96" s="92"/>
      <c r="F96" s="102"/>
      <c r="G96" s="173"/>
      <c r="H96" s="167" t="s">
        <v>174</v>
      </c>
      <c r="I96" s="183">
        <v>1740000</v>
      </c>
    </row>
    <row r="97" spans="1:9" ht="20.100000000000001" customHeight="1">
      <c r="A97" s="76"/>
      <c r="B97" s="85"/>
      <c r="C97" s="81"/>
      <c r="D97" s="93"/>
      <c r="E97" s="93"/>
      <c r="F97" s="103"/>
      <c r="G97" s="175"/>
      <c r="H97" s="164" t="s">
        <v>122</v>
      </c>
      <c r="I97" s="184">
        <v>280000</v>
      </c>
    </row>
    <row r="98" spans="1:9" ht="20.100000000000001" customHeight="1">
      <c r="A98" s="76"/>
      <c r="B98" s="85"/>
      <c r="C98" s="46" t="s">
        <v>75</v>
      </c>
      <c r="D98" s="91">
        <v>8800000</v>
      </c>
      <c r="E98" s="91">
        <v>8800000</v>
      </c>
      <c r="F98" s="106">
        <f t="shared" ref="F98" si="13">E98-D98</f>
        <v>0</v>
      </c>
      <c r="G98" s="190">
        <f t="shared" ref="G98" si="14">E98/D98*100</f>
        <v>100</v>
      </c>
      <c r="H98" s="166" t="s">
        <v>123</v>
      </c>
      <c r="I98" s="183"/>
    </row>
    <row r="99" spans="1:9" ht="20.100000000000001" customHeight="1">
      <c r="A99" s="76"/>
      <c r="B99" s="85"/>
      <c r="C99" s="80"/>
      <c r="D99" s="92"/>
      <c r="E99" s="92"/>
      <c r="F99" s="102"/>
      <c r="G99" s="173"/>
      <c r="H99" s="167" t="s">
        <v>177</v>
      </c>
      <c r="I99" s="183">
        <v>7200000</v>
      </c>
    </row>
    <row r="100" spans="1:9" ht="20.100000000000001" customHeight="1">
      <c r="A100" s="76"/>
      <c r="B100" s="85"/>
      <c r="C100" s="80"/>
      <c r="D100" s="92"/>
      <c r="E100" s="92"/>
      <c r="F100" s="102"/>
      <c r="G100" s="175"/>
      <c r="H100" s="167" t="s">
        <v>178</v>
      </c>
      <c r="I100" s="184">
        <v>1600000</v>
      </c>
    </row>
    <row r="101" spans="1:9" ht="20.100000000000001" customHeight="1">
      <c r="A101" s="76"/>
      <c r="B101" s="85"/>
      <c r="C101" s="46" t="s">
        <v>76</v>
      </c>
      <c r="D101" s="91">
        <v>4930000</v>
      </c>
      <c r="E101" s="91">
        <v>4690000</v>
      </c>
      <c r="F101" s="100">
        <f t="shared" ref="F101" si="15">E101-D101</f>
        <v>-240000</v>
      </c>
      <c r="G101" s="190">
        <f t="shared" ref="G101" si="16">E101/D101*100</f>
        <v>95.131845841784994</v>
      </c>
      <c r="H101" s="166" t="s">
        <v>77</v>
      </c>
      <c r="I101" s="200">
        <f>SUM(I102:I107)</f>
        <v>4690000</v>
      </c>
    </row>
    <row r="102" spans="1:9" ht="20.100000000000001" customHeight="1">
      <c r="A102" s="76"/>
      <c r="B102" s="85"/>
      <c r="C102" s="80"/>
      <c r="D102" s="92"/>
      <c r="E102" s="92"/>
      <c r="F102" s="102"/>
      <c r="G102" s="173"/>
      <c r="H102" s="167" t="s">
        <v>179</v>
      </c>
      <c r="I102" s="183">
        <v>3240000</v>
      </c>
    </row>
    <row r="103" spans="1:9" ht="20.100000000000001" customHeight="1">
      <c r="A103" s="76"/>
      <c r="B103" s="85"/>
      <c r="C103" s="80"/>
      <c r="D103" s="92"/>
      <c r="E103" s="92"/>
      <c r="F103" s="102"/>
      <c r="G103" s="173"/>
      <c r="H103" s="167" t="s">
        <v>124</v>
      </c>
      <c r="I103" s="183">
        <v>450000</v>
      </c>
    </row>
    <row r="104" spans="1:9" ht="20.100000000000001" customHeight="1">
      <c r="A104" s="76"/>
      <c r="B104" s="98"/>
      <c r="C104" s="81"/>
      <c r="D104" s="92"/>
      <c r="E104" s="92"/>
      <c r="F104" s="102"/>
      <c r="G104" s="173"/>
      <c r="H104" s="167" t="s">
        <v>125</v>
      </c>
      <c r="I104" s="184">
        <v>1000000</v>
      </c>
    </row>
    <row r="105" spans="1:9" ht="20.100000000000001" customHeight="1">
      <c r="A105" s="213" t="s">
        <v>32</v>
      </c>
      <c r="B105" s="48"/>
      <c r="C105" s="69"/>
      <c r="D105" s="58">
        <f>D106</f>
        <v>1200000</v>
      </c>
      <c r="E105" s="58">
        <f>E106</f>
        <v>1000000</v>
      </c>
      <c r="F105" s="61">
        <f t="shared" si="4"/>
        <v>-200000</v>
      </c>
      <c r="G105" s="178">
        <f t="shared" ref="G105:G115" si="17">E105/D105*100</f>
        <v>83.333333333333343</v>
      </c>
      <c r="H105" s="165" t="s">
        <v>126</v>
      </c>
      <c r="I105" s="181"/>
    </row>
    <row r="106" spans="1:9" ht="20.100000000000001" customHeight="1">
      <c r="A106" s="260"/>
      <c r="B106" s="214" t="s">
        <v>33</v>
      </c>
      <c r="C106" s="69"/>
      <c r="D106" s="57">
        <f>D107</f>
        <v>1200000</v>
      </c>
      <c r="E106" s="57">
        <f>E107</f>
        <v>1000000</v>
      </c>
      <c r="F106" s="99">
        <f t="shared" si="4"/>
        <v>-200000</v>
      </c>
      <c r="G106" s="177">
        <f t="shared" si="17"/>
        <v>83.333333333333343</v>
      </c>
      <c r="H106" s="165" t="s">
        <v>127</v>
      </c>
      <c r="I106" s="181"/>
    </row>
    <row r="107" spans="1:9" ht="20.100000000000001" customHeight="1">
      <c r="A107" s="260"/>
      <c r="B107" s="72"/>
      <c r="C107" s="46" t="s">
        <v>34</v>
      </c>
      <c r="D107" s="91">
        <v>1200000</v>
      </c>
      <c r="E107" s="91">
        <v>1000000</v>
      </c>
      <c r="F107" s="100">
        <f t="shared" si="4"/>
        <v>-200000</v>
      </c>
      <c r="G107" s="177">
        <f t="shared" si="17"/>
        <v>83.333333333333343</v>
      </c>
      <c r="H107" s="195" t="s">
        <v>180</v>
      </c>
      <c r="I107" s="181"/>
    </row>
    <row r="108" spans="1:9" ht="20.100000000000001" customHeight="1">
      <c r="A108" s="213" t="s">
        <v>79</v>
      </c>
      <c r="B108" s="56"/>
      <c r="C108" s="73"/>
      <c r="D108" s="58">
        <f>D109+D114+D148</f>
        <v>42225800</v>
      </c>
      <c r="E108" s="58">
        <f>E109+E114+E148</f>
        <v>35585000</v>
      </c>
      <c r="F108" s="61">
        <f t="shared" ref="F108:F109" si="18">E108-D108</f>
        <v>-6640800</v>
      </c>
      <c r="G108" s="177">
        <f t="shared" si="17"/>
        <v>84.273122119651973</v>
      </c>
      <c r="H108" s="165" t="s">
        <v>85</v>
      </c>
      <c r="I108" s="181"/>
    </row>
    <row r="109" spans="1:9" ht="20.100000000000001" customHeight="1">
      <c r="A109" s="76"/>
      <c r="B109" s="214" t="s">
        <v>80</v>
      </c>
      <c r="C109" s="73"/>
      <c r="D109" s="57">
        <f>D110+D112+D113</f>
        <v>26756800</v>
      </c>
      <c r="E109" s="57">
        <f>E110+E112+E113</f>
        <v>19352000</v>
      </c>
      <c r="F109" s="99">
        <f t="shared" si="18"/>
        <v>-7404800</v>
      </c>
      <c r="G109" s="177">
        <f t="shared" si="17"/>
        <v>72.325539675895484</v>
      </c>
      <c r="H109" s="165" t="s">
        <v>116</v>
      </c>
      <c r="I109" s="181"/>
    </row>
    <row r="110" spans="1:9" ht="20.100000000000001" customHeight="1">
      <c r="A110" s="76"/>
      <c r="B110" s="80"/>
      <c r="C110" s="46" t="s">
        <v>81</v>
      </c>
      <c r="D110" s="91">
        <v>24796800</v>
      </c>
      <c r="E110" s="91">
        <v>17712000</v>
      </c>
      <c r="F110" s="100">
        <f>E110-D110</f>
        <v>-7084800</v>
      </c>
      <c r="G110" s="190">
        <f t="shared" si="17"/>
        <v>71.428571428571431</v>
      </c>
      <c r="H110" s="166" t="s">
        <v>81</v>
      </c>
      <c r="I110" s="183"/>
    </row>
    <row r="111" spans="1:9" ht="20.100000000000001" customHeight="1">
      <c r="A111" s="76"/>
      <c r="B111" s="80"/>
      <c r="C111" s="80"/>
      <c r="D111" s="92"/>
      <c r="E111" s="92"/>
      <c r="F111" s="102"/>
      <c r="G111" s="177">
        <v>0</v>
      </c>
      <c r="H111" s="167" t="s">
        <v>190</v>
      </c>
      <c r="I111" s="184"/>
    </row>
    <row r="112" spans="1:9" ht="20.100000000000001" customHeight="1">
      <c r="A112" s="76"/>
      <c r="B112" s="80"/>
      <c r="C112" s="46" t="s">
        <v>82</v>
      </c>
      <c r="D112" s="91">
        <v>1000000</v>
      </c>
      <c r="E112" s="91">
        <v>800000</v>
      </c>
      <c r="F112" s="100">
        <f>E112-D112</f>
        <v>-200000</v>
      </c>
      <c r="G112" s="177">
        <f t="shared" si="17"/>
        <v>80</v>
      </c>
      <c r="H112" s="166" t="s">
        <v>181</v>
      </c>
      <c r="I112" s="181"/>
    </row>
    <row r="113" spans="1:9" ht="20.100000000000001" customHeight="1">
      <c r="A113" s="76"/>
      <c r="B113" s="81"/>
      <c r="C113" s="46" t="s">
        <v>83</v>
      </c>
      <c r="D113" s="91">
        <v>960000</v>
      </c>
      <c r="E113" s="91">
        <v>840000</v>
      </c>
      <c r="F113" s="100">
        <f>E113-D113</f>
        <v>-120000</v>
      </c>
      <c r="G113" s="177">
        <f t="shared" si="17"/>
        <v>87.5</v>
      </c>
      <c r="H113" s="166" t="s">
        <v>253</v>
      </c>
      <c r="I113" s="181"/>
    </row>
    <row r="114" spans="1:9" ht="19.5" customHeight="1">
      <c r="A114" s="78"/>
      <c r="B114" s="216" t="s">
        <v>79</v>
      </c>
      <c r="C114" s="217"/>
      <c r="D114" s="59">
        <f>D115+D119+D124+D127+D130+D136+D141+D144+D146</f>
        <v>9990000</v>
      </c>
      <c r="E114" s="59">
        <f>E115+E119+E124+E127+E130+E136+E141+E144+E146</f>
        <v>10530000</v>
      </c>
      <c r="F114" s="62">
        <f t="shared" ref="F114" si="19">E114-D114</f>
        <v>540000</v>
      </c>
      <c r="G114" s="187">
        <f t="shared" si="17"/>
        <v>105.40540540540539</v>
      </c>
      <c r="H114" s="197" t="s">
        <v>85</v>
      </c>
      <c r="I114" s="189"/>
    </row>
    <row r="115" spans="1:9" ht="20.100000000000001" customHeight="1">
      <c r="A115" s="208"/>
      <c r="B115" s="209"/>
      <c r="C115" s="209" t="s">
        <v>84</v>
      </c>
      <c r="D115" s="210">
        <v>230000</v>
      </c>
      <c r="E115" s="210">
        <v>230000</v>
      </c>
      <c r="F115" s="211">
        <f t="shared" ref="F115" si="20">E115-D115</f>
        <v>0</v>
      </c>
      <c r="G115" s="218">
        <f t="shared" si="17"/>
        <v>100</v>
      </c>
      <c r="H115" s="212" t="s">
        <v>84</v>
      </c>
      <c r="I115" s="198"/>
    </row>
    <row r="116" spans="1:9" ht="20.100000000000001" customHeight="1">
      <c r="A116" s="76"/>
      <c r="B116" s="80"/>
      <c r="C116" s="80"/>
      <c r="D116" s="92"/>
      <c r="E116" s="92"/>
      <c r="F116" s="94"/>
      <c r="G116" s="173"/>
      <c r="H116" s="167" t="s">
        <v>128</v>
      </c>
      <c r="I116" s="183"/>
    </row>
    <row r="117" spans="1:9" ht="20.100000000000001" customHeight="1">
      <c r="A117" s="76"/>
      <c r="B117" s="80"/>
      <c r="C117" s="80"/>
      <c r="D117" s="92"/>
      <c r="E117" s="92"/>
      <c r="F117" s="94"/>
      <c r="G117" s="173"/>
      <c r="H117" s="167" t="s">
        <v>129</v>
      </c>
      <c r="I117" s="183"/>
    </row>
    <row r="118" spans="1:9" ht="20.100000000000001" customHeight="1">
      <c r="A118" s="76"/>
      <c r="B118" s="80"/>
      <c r="C118" s="80"/>
      <c r="D118" s="92"/>
      <c r="E118" s="92"/>
      <c r="F118" s="94"/>
      <c r="G118" s="173"/>
      <c r="H118" s="167" t="s">
        <v>130</v>
      </c>
      <c r="I118" s="184"/>
    </row>
    <row r="119" spans="1:9" ht="20.100000000000001" customHeight="1">
      <c r="A119" s="76"/>
      <c r="B119" s="85"/>
      <c r="C119" s="46" t="s">
        <v>86</v>
      </c>
      <c r="D119" s="91">
        <v>2140000</v>
      </c>
      <c r="E119" s="91">
        <v>2580000</v>
      </c>
      <c r="F119" s="100">
        <f>E119-D119</f>
        <v>440000</v>
      </c>
      <c r="G119" s="190">
        <f t="shared" ref="G119" si="21">E119/D119*100</f>
        <v>120.56074766355141</v>
      </c>
      <c r="H119" s="166" t="s">
        <v>86</v>
      </c>
      <c r="I119" s="183"/>
    </row>
    <row r="120" spans="1:9" ht="20.100000000000001" customHeight="1">
      <c r="A120" s="76"/>
      <c r="B120" s="85"/>
      <c r="C120" s="80"/>
      <c r="D120" s="92"/>
      <c r="E120" s="92"/>
      <c r="F120" s="94"/>
      <c r="G120" s="173"/>
      <c r="H120" s="167" t="s">
        <v>183</v>
      </c>
      <c r="I120" s="183"/>
    </row>
    <row r="121" spans="1:9" ht="20.100000000000001" customHeight="1">
      <c r="A121" s="76"/>
      <c r="B121" s="85"/>
      <c r="C121" s="80"/>
      <c r="D121" s="92"/>
      <c r="E121" s="92"/>
      <c r="F121" s="94"/>
      <c r="G121" s="173"/>
      <c r="H121" s="167" t="s">
        <v>131</v>
      </c>
      <c r="I121" s="183"/>
    </row>
    <row r="122" spans="1:9" ht="20.100000000000001" customHeight="1">
      <c r="A122" s="76"/>
      <c r="B122" s="85"/>
      <c r="C122" s="80"/>
      <c r="D122" s="92"/>
      <c r="E122" s="92"/>
      <c r="F122" s="94"/>
      <c r="G122" s="173"/>
      <c r="H122" s="167" t="s">
        <v>132</v>
      </c>
      <c r="I122" s="183"/>
    </row>
    <row r="123" spans="1:9" ht="20.100000000000001" customHeight="1">
      <c r="A123" s="76"/>
      <c r="B123" s="80"/>
      <c r="C123" s="81"/>
      <c r="D123" s="92"/>
      <c r="E123" s="92"/>
      <c r="F123" s="94"/>
      <c r="G123" s="173"/>
      <c r="H123" s="167" t="s">
        <v>182</v>
      </c>
      <c r="I123" s="184"/>
    </row>
    <row r="124" spans="1:9" ht="20.100000000000001" customHeight="1">
      <c r="A124" s="76"/>
      <c r="B124" s="80"/>
      <c r="C124" s="46" t="s">
        <v>87</v>
      </c>
      <c r="D124" s="91">
        <v>500000</v>
      </c>
      <c r="E124" s="91">
        <v>500000</v>
      </c>
      <c r="F124" s="100">
        <f>E124-D124</f>
        <v>0</v>
      </c>
      <c r="G124" s="190">
        <f t="shared" ref="G124" si="22">E124/D124*100</f>
        <v>100</v>
      </c>
      <c r="H124" s="166" t="s">
        <v>87</v>
      </c>
      <c r="I124" s="183"/>
    </row>
    <row r="125" spans="1:9" ht="20.100000000000001" customHeight="1">
      <c r="A125" s="76"/>
      <c r="B125" s="80"/>
      <c r="C125" s="80"/>
      <c r="D125" s="92"/>
      <c r="E125" s="92"/>
      <c r="F125" s="94"/>
      <c r="G125" s="173"/>
      <c r="H125" s="167" t="s">
        <v>133</v>
      </c>
      <c r="I125" s="183"/>
    </row>
    <row r="126" spans="1:9" ht="20.100000000000001" customHeight="1">
      <c r="A126" s="76"/>
      <c r="B126" s="80"/>
      <c r="C126" s="80"/>
      <c r="D126" s="92"/>
      <c r="E126" s="92"/>
      <c r="F126" s="94"/>
      <c r="G126" s="173"/>
      <c r="H126" s="167" t="s">
        <v>134</v>
      </c>
      <c r="I126" s="184"/>
    </row>
    <row r="127" spans="1:9" ht="20.100000000000001" customHeight="1">
      <c r="A127" s="76"/>
      <c r="B127" s="80"/>
      <c r="C127" s="46" t="s">
        <v>88</v>
      </c>
      <c r="D127" s="91">
        <v>720000</v>
      </c>
      <c r="E127" s="91">
        <v>600000</v>
      </c>
      <c r="F127" s="100">
        <f>E127-D127</f>
        <v>-120000</v>
      </c>
      <c r="G127" s="190">
        <f t="shared" ref="G127" si="23">E127/D127*100</f>
        <v>83.333333333333343</v>
      </c>
      <c r="H127" s="193" t="s">
        <v>88</v>
      </c>
      <c r="I127" s="183"/>
    </row>
    <row r="128" spans="1:9" ht="20.100000000000001" customHeight="1">
      <c r="A128" s="76"/>
      <c r="B128" s="80"/>
      <c r="C128" s="80"/>
      <c r="D128" s="92"/>
      <c r="E128" s="92"/>
      <c r="F128" s="94"/>
      <c r="G128" s="173"/>
      <c r="H128" s="196" t="s">
        <v>135</v>
      </c>
      <c r="I128" s="183"/>
    </row>
    <row r="129" spans="1:9" ht="20.100000000000001" customHeight="1">
      <c r="A129" s="76"/>
      <c r="B129" s="80"/>
      <c r="C129" s="80"/>
      <c r="D129" s="92"/>
      <c r="E129" s="92"/>
      <c r="F129" s="94"/>
      <c r="G129" s="173"/>
      <c r="H129" s="196" t="s">
        <v>184</v>
      </c>
      <c r="I129" s="184"/>
    </row>
    <row r="130" spans="1:9" ht="20.100000000000001" customHeight="1">
      <c r="A130" s="76"/>
      <c r="B130" s="80"/>
      <c r="C130" s="46" t="s">
        <v>89</v>
      </c>
      <c r="D130" s="91">
        <v>930000</v>
      </c>
      <c r="E130" s="91">
        <v>1010000</v>
      </c>
      <c r="F130" s="100">
        <f>E130-D130</f>
        <v>80000</v>
      </c>
      <c r="G130" s="190">
        <f t="shared" ref="G130" si="24">E130/D130*100</f>
        <v>108.6021505376344</v>
      </c>
      <c r="H130" s="193" t="s">
        <v>89</v>
      </c>
      <c r="I130" s="183"/>
    </row>
    <row r="131" spans="1:9" ht="20.100000000000001" customHeight="1">
      <c r="A131" s="76"/>
      <c r="B131" s="80"/>
      <c r="C131" s="80"/>
      <c r="D131" s="92"/>
      <c r="E131" s="92"/>
      <c r="F131" s="94"/>
      <c r="G131" s="173"/>
      <c r="H131" s="196" t="s">
        <v>136</v>
      </c>
      <c r="I131" s="183"/>
    </row>
    <row r="132" spans="1:9" ht="20.100000000000001" customHeight="1">
      <c r="A132" s="76"/>
      <c r="B132" s="80"/>
      <c r="C132" s="80"/>
      <c r="D132" s="92"/>
      <c r="E132" s="92"/>
      <c r="F132" s="94"/>
      <c r="G132" s="173"/>
      <c r="H132" s="196" t="s">
        <v>186</v>
      </c>
      <c r="I132" s="183"/>
    </row>
    <row r="133" spans="1:9" ht="20.100000000000001" customHeight="1">
      <c r="A133" s="76"/>
      <c r="B133" s="80"/>
      <c r="C133" s="80"/>
      <c r="D133" s="92"/>
      <c r="E133" s="92"/>
      <c r="F133" s="94"/>
      <c r="G133" s="173"/>
      <c r="H133" s="196" t="s">
        <v>185</v>
      </c>
      <c r="I133" s="183"/>
    </row>
    <row r="134" spans="1:9" ht="20.100000000000001" customHeight="1">
      <c r="A134" s="76"/>
      <c r="B134" s="80"/>
      <c r="C134" s="96"/>
      <c r="D134" s="92"/>
      <c r="E134" s="92"/>
      <c r="F134" s="94"/>
      <c r="G134" s="173"/>
      <c r="H134" s="196" t="s">
        <v>137</v>
      </c>
      <c r="I134" s="183"/>
    </row>
    <row r="135" spans="1:9" ht="20.100000000000001" customHeight="1">
      <c r="A135" s="76"/>
      <c r="B135" s="80"/>
      <c r="C135" s="96"/>
      <c r="D135" s="92"/>
      <c r="E135" s="92"/>
      <c r="F135" s="94"/>
      <c r="G135" s="173"/>
      <c r="H135" s="196" t="s">
        <v>138</v>
      </c>
      <c r="I135" s="184"/>
    </row>
    <row r="136" spans="1:9" ht="20.100000000000001" customHeight="1">
      <c r="A136" s="76"/>
      <c r="B136" s="80"/>
      <c r="C136" s="46" t="s">
        <v>90</v>
      </c>
      <c r="D136" s="91">
        <v>1270000</v>
      </c>
      <c r="E136" s="91">
        <v>1710000</v>
      </c>
      <c r="F136" s="100">
        <f>E136-D136</f>
        <v>440000</v>
      </c>
      <c r="G136" s="190">
        <f t="shared" ref="G136" si="25">E136/D136*100</f>
        <v>134.64566929133858</v>
      </c>
      <c r="H136" s="193" t="s">
        <v>90</v>
      </c>
      <c r="I136" s="183"/>
    </row>
    <row r="137" spans="1:9" ht="20.100000000000001" customHeight="1">
      <c r="A137" s="76"/>
      <c r="B137" s="80"/>
      <c r="C137" s="80"/>
      <c r="D137" s="92"/>
      <c r="E137" s="92"/>
      <c r="F137" s="94"/>
      <c r="G137" s="173"/>
      <c r="H137" s="196" t="s">
        <v>250</v>
      </c>
      <c r="I137" s="183"/>
    </row>
    <row r="138" spans="1:9" ht="20.100000000000001" customHeight="1">
      <c r="A138" s="76"/>
      <c r="B138" s="80"/>
      <c r="C138" s="80"/>
      <c r="D138" s="92"/>
      <c r="E138" s="92"/>
      <c r="F138" s="94"/>
      <c r="G138" s="173"/>
      <c r="H138" s="196" t="s">
        <v>249</v>
      </c>
      <c r="I138" s="183"/>
    </row>
    <row r="139" spans="1:9" ht="20.100000000000001" customHeight="1">
      <c r="A139" s="76"/>
      <c r="B139" s="80"/>
      <c r="C139" s="80"/>
      <c r="D139" s="92"/>
      <c r="E139" s="92"/>
      <c r="F139" s="94"/>
      <c r="G139" s="173"/>
      <c r="H139" s="196" t="s">
        <v>139</v>
      </c>
      <c r="I139" s="183"/>
    </row>
    <row r="140" spans="1:9" ht="20.100000000000001" customHeight="1">
      <c r="A140" s="78"/>
      <c r="B140" s="88"/>
      <c r="C140" s="88"/>
      <c r="D140" s="202"/>
      <c r="E140" s="202"/>
      <c r="F140" s="203"/>
      <c r="G140" s="204"/>
      <c r="H140" s="188" t="s">
        <v>140</v>
      </c>
      <c r="I140" s="189"/>
    </row>
    <row r="141" spans="1:9" ht="20.100000000000001" customHeight="1">
      <c r="A141" s="208"/>
      <c r="B141" s="209"/>
      <c r="C141" s="209" t="s">
        <v>91</v>
      </c>
      <c r="D141" s="210">
        <v>2400000</v>
      </c>
      <c r="E141" s="210">
        <v>2400000</v>
      </c>
      <c r="F141" s="211">
        <f>E141-D141</f>
        <v>0</v>
      </c>
      <c r="G141" s="218">
        <f t="shared" ref="G141" si="26">E141/D141*100</f>
        <v>100</v>
      </c>
      <c r="H141" s="212" t="s">
        <v>91</v>
      </c>
      <c r="I141" s="198"/>
    </row>
    <row r="142" spans="1:9" ht="20.100000000000001" customHeight="1">
      <c r="A142" s="76"/>
      <c r="B142" s="80"/>
      <c r="C142" s="80"/>
      <c r="D142" s="92"/>
      <c r="E142" s="92"/>
      <c r="F142" s="94"/>
      <c r="G142" s="173"/>
      <c r="H142" s="167" t="s">
        <v>141</v>
      </c>
      <c r="I142" s="183"/>
    </row>
    <row r="143" spans="1:9" ht="20.100000000000001" customHeight="1">
      <c r="A143" s="76"/>
      <c r="B143" s="80"/>
      <c r="C143" s="80"/>
      <c r="D143" s="92"/>
      <c r="E143" s="92"/>
      <c r="F143" s="94"/>
      <c r="G143" s="175"/>
      <c r="H143" s="167" t="s">
        <v>142</v>
      </c>
      <c r="I143" s="184"/>
    </row>
    <row r="144" spans="1:9" ht="20.100000000000001" customHeight="1">
      <c r="A144" s="76"/>
      <c r="B144" s="80"/>
      <c r="C144" s="46" t="s">
        <v>92</v>
      </c>
      <c r="D144" s="91">
        <v>1200000</v>
      </c>
      <c r="E144" s="91">
        <v>1200000</v>
      </c>
      <c r="F144" s="100">
        <f>E144-D144</f>
        <v>0</v>
      </c>
      <c r="G144" s="190">
        <f t="shared" ref="G144" si="27">E144/D144*100</f>
        <v>100</v>
      </c>
      <c r="H144" s="166" t="s">
        <v>92</v>
      </c>
      <c r="I144" s="183"/>
    </row>
    <row r="145" spans="1:9" ht="20.100000000000001" customHeight="1">
      <c r="A145" s="76"/>
      <c r="B145" s="80"/>
      <c r="C145" s="80"/>
      <c r="D145" s="92"/>
      <c r="E145" s="92"/>
      <c r="F145" s="94"/>
      <c r="G145" s="173"/>
      <c r="H145" s="167" t="s">
        <v>187</v>
      </c>
      <c r="I145" s="184"/>
    </row>
    <row r="146" spans="1:9" ht="20.100000000000001" customHeight="1">
      <c r="A146" s="76"/>
      <c r="B146" s="80"/>
      <c r="C146" s="46" t="s">
        <v>93</v>
      </c>
      <c r="D146" s="91">
        <v>600000</v>
      </c>
      <c r="E146" s="91">
        <v>300000</v>
      </c>
      <c r="F146" s="100">
        <f>E146-D146</f>
        <v>-300000</v>
      </c>
      <c r="G146" s="190">
        <f t="shared" ref="G146" si="28">E146/D146*100</f>
        <v>50</v>
      </c>
      <c r="H146" s="166" t="s">
        <v>93</v>
      </c>
      <c r="I146" s="183"/>
    </row>
    <row r="147" spans="1:9" ht="20.100000000000001" customHeight="1">
      <c r="A147" s="76"/>
      <c r="B147" s="81"/>
      <c r="C147" s="80"/>
      <c r="D147" s="92"/>
      <c r="E147" s="92"/>
      <c r="F147" s="94"/>
      <c r="G147" s="175"/>
      <c r="H147" s="167" t="s">
        <v>188</v>
      </c>
      <c r="I147" s="183"/>
    </row>
    <row r="148" spans="1:9" ht="19.5" customHeight="1">
      <c r="A148" s="76"/>
      <c r="B148" s="44" t="s">
        <v>94</v>
      </c>
      <c r="C148" s="73"/>
      <c r="D148" s="57">
        <f>D149+D151+D156+D159</f>
        <v>5479000</v>
      </c>
      <c r="E148" s="57">
        <f>E149+E151+E156+E159</f>
        <v>5703000</v>
      </c>
      <c r="F148" s="99">
        <f t="shared" ref="F148" si="29">E148-D148</f>
        <v>224000</v>
      </c>
      <c r="G148" s="177">
        <f t="shared" ref="G148" si="30">E148/D148*100</f>
        <v>104.08833728782625</v>
      </c>
      <c r="H148" s="165" t="s">
        <v>97</v>
      </c>
      <c r="I148" s="181"/>
    </row>
    <row r="149" spans="1:9" ht="20.100000000000001" customHeight="1">
      <c r="A149" s="76"/>
      <c r="B149" s="80"/>
      <c r="C149" s="46" t="s">
        <v>95</v>
      </c>
      <c r="D149" s="91">
        <v>1200000</v>
      </c>
      <c r="E149" s="91">
        <v>1200000</v>
      </c>
      <c r="F149" s="100">
        <f t="shared" ref="F149" si="31">E149-D149</f>
        <v>0</v>
      </c>
      <c r="G149" s="174">
        <f>(E149-D149)/D149</f>
        <v>0</v>
      </c>
      <c r="H149" s="166" t="s">
        <v>98</v>
      </c>
      <c r="I149" s="183"/>
    </row>
    <row r="150" spans="1:9" ht="20.100000000000001" customHeight="1">
      <c r="A150" s="76"/>
      <c r="B150" s="80"/>
      <c r="C150" s="80"/>
      <c r="D150" s="92"/>
      <c r="E150" s="92"/>
      <c r="F150" s="94"/>
      <c r="G150" s="173"/>
      <c r="H150" s="167" t="s">
        <v>143</v>
      </c>
      <c r="I150" s="184"/>
    </row>
    <row r="151" spans="1:9" ht="20.100000000000001" customHeight="1">
      <c r="A151" s="76"/>
      <c r="B151" s="80"/>
      <c r="C151" s="46" t="s">
        <v>96</v>
      </c>
      <c r="D151" s="91">
        <v>2179000</v>
      </c>
      <c r="E151" s="91">
        <v>2403000</v>
      </c>
      <c r="F151" s="100">
        <f>E151-D151</f>
        <v>224000</v>
      </c>
      <c r="G151" s="190">
        <f t="shared" ref="G151" si="32">E151/D151*100</f>
        <v>110.27994492886646</v>
      </c>
      <c r="H151" s="166" t="s">
        <v>99</v>
      </c>
      <c r="I151" s="183"/>
    </row>
    <row r="152" spans="1:9" ht="20.100000000000001" customHeight="1">
      <c r="A152" s="76"/>
      <c r="B152" s="80"/>
      <c r="C152" s="80"/>
      <c r="D152" s="92"/>
      <c r="E152" s="92"/>
      <c r="F152" s="94"/>
      <c r="G152" s="173"/>
      <c r="H152" s="167" t="s">
        <v>251</v>
      </c>
      <c r="I152" s="183"/>
    </row>
    <row r="153" spans="1:9" ht="20.100000000000001" customHeight="1">
      <c r="A153" s="76"/>
      <c r="B153" s="80"/>
      <c r="C153" s="80"/>
      <c r="D153" s="92"/>
      <c r="E153" s="92"/>
      <c r="F153" s="94"/>
      <c r="G153" s="173"/>
      <c r="H153" s="167" t="s">
        <v>189</v>
      </c>
      <c r="I153" s="183"/>
    </row>
    <row r="154" spans="1:9" ht="20.100000000000001" customHeight="1">
      <c r="A154" s="76"/>
      <c r="B154" s="80"/>
      <c r="C154" s="80"/>
      <c r="D154" s="92"/>
      <c r="E154" s="92"/>
      <c r="F154" s="94"/>
      <c r="G154" s="173"/>
      <c r="H154" s="167" t="s">
        <v>144</v>
      </c>
      <c r="I154" s="183"/>
    </row>
    <row r="155" spans="1:9" ht="20.100000000000001" customHeight="1">
      <c r="A155" s="76"/>
      <c r="B155" s="80"/>
      <c r="C155" s="96"/>
      <c r="D155" s="92"/>
      <c r="E155" s="92"/>
      <c r="F155" s="94"/>
      <c r="G155" s="173"/>
      <c r="H155" s="167" t="s">
        <v>145</v>
      </c>
      <c r="I155" s="184"/>
    </row>
    <row r="156" spans="1:9" ht="20.100000000000001" customHeight="1">
      <c r="A156" s="76"/>
      <c r="B156" s="80"/>
      <c r="C156" s="97" t="s">
        <v>205</v>
      </c>
      <c r="D156" s="91">
        <v>1500000</v>
      </c>
      <c r="E156" s="91">
        <v>1500000</v>
      </c>
      <c r="F156" s="100">
        <f>E156-D156</f>
        <v>0</v>
      </c>
      <c r="G156" s="190">
        <f t="shared" ref="G156" si="33">E156/D156*100</f>
        <v>100</v>
      </c>
      <c r="H156" s="166" t="s">
        <v>100</v>
      </c>
      <c r="I156" s="183"/>
    </row>
    <row r="157" spans="1:9" ht="20.100000000000001" customHeight="1">
      <c r="A157" s="76"/>
      <c r="B157" s="80"/>
      <c r="C157" s="80"/>
      <c r="D157" s="92"/>
      <c r="E157" s="92"/>
      <c r="F157" s="94"/>
      <c r="G157" s="173"/>
      <c r="H157" s="167" t="s">
        <v>146</v>
      </c>
      <c r="I157" s="183"/>
    </row>
    <row r="158" spans="1:9" ht="20.100000000000001" customHeight="1">
      <c r="A158" s="76"/>
      <c r="B158" s="80"/>
      <c r="C158" s="80"/>
      <c r="D158" s="92"/>
      <c r="E158" s="92"/>
      <c r="F158" s="94"/>
      <c r="G158" s="175"/>
      <c r="H158" s="167" t="s">
        <v>147</v>
      </c>
      <c r="I158" s="184"/>
    </row>
    <row r="159" spans="1:9" ht="20.100000000000001" customHeight="1">
      <c r="A159" s="76"/>
      <c r="B159" s="80"/>
      <c r="C159" s="46" t="s">
        <v>101</v>
      </c>
      <c r="D159" s="91">
        <v>600000</v>
      </c>
      <c r="E159" s="91">
        <v>600000</v>
      </c>
      <c r="F159" s="100">
        <f>E159-D159</f>
        <v>0</v>
      </c>
      <c r="G159" s="190">
        <f t="shared" ref="G159" si="34">E159/D159*100</f>
        <v>100</v>
      </c>
      <c r="H159" s="166" t="s">
        <v>101</v>
      </c>
      <c r="I159" s="183"/>
    </row>
    <row r="160" spans="1:9" ht="20.100000000000001" customHeight="1">
      <c r="A160" s="76"/>
      <c r="B160" s="80"/>
      <c r="C160" s="80"/>
      <c r="D160" s="92"/>
      <c r="E160" s="92"/>
      <c r="F160" s="94"/>
      <c r="G160" s="175"/>
      <c r="H160" s="167" t="s">
        <v>252</v>
      </c>
      <c r="I160" s="183"/>
    </row>
    <row r="161" spans="1:9" ht="20.100000000000001" customHeight="1">
      <c r="A161" s="213" t="s">
        <v>102</v>
      </c>
      <c r="B161" s="48"/>
      <c r="C161" s="73"/>
      <c r="D161" s="58">
        <f>D162</f>
        <v>335930</v>
      </c>
      <c r="E161" s="58">
        <f>E162</f>
        <v>91020</v>
      </c>
      <c r="F161" s="61">
        <f t="shared" si="4"/>
        <v>-244910</v>
      </c>
      <c r="G161" s="177">
        <f t="shared" ref="G161:G164" si="35">E161/D161*100</f>
        <v>27.094930491471438</v>
      </c>
      <c r="H161" s="165" t="s">
        <v>103</v>
      </c>
      <c r="I161" s="181"/>
    </row>
    <row r="162" spans="1:9" ht="20.100000000000001" customHeight="1">
      <c r="A162" s="76"/>
      <c r="B162" s="214" t="s">
        <v>103</v>
      </c>
      <c r="C162" s="73"/>
      <c r="D162" s="57">
        <f>D163+D164</f>
        <v>335930</v>
      </c>
      <c r="E162" s="57">
        <f>E163+E164</f>
        <v>91020</v>
      </c>
      <c r="F162" s="99">
        <f t="shared" si="4"/>
        <v>-244910</v>
      </c>
      <c r="G162" s="177">
        <f t="shared" si="35"/>
        <v>27.094930491471438</v>
      </c>
      <c r="H162" s="165" t="s">
        <v>103</v>
      </c>
      <c r="I162" s="181"/>
    </row>
    <row r="163" spans="1:9" ht="20.100000000000001" customHeight="1">
      <c r="A163" s="76"/>
      <c r="B163" s="85"/>
      <c r="C163" s="44" t="s">
        <v>104</v>
      </c>
      <c r="D163" s="57">
        <v>295930</v>
      </c>
      <c r="E163" s="57">
        <v>51020</v>
      </c>
      <c r="F163" s="99">
        <f t="shared" si="4"/>
        <v>-244910</v>
      </c>
      <c r="G163" s="177">
        <f t="shared" si="35"/>
        <v>17.240563646808365</v>
      </c>
      <c r="H163" s="165" t="s">
        <v>254</v>
      </c>
      <c r="I163" s="181"/>
    </row>
    <row r="164" spans="1:9" ht="20.100000000000001" customHeight="1">
      <c r="A164" s="79"/>
      <c r="B164" s="88"/>
      <c r="C164" s="51" t="s">
        <v>105</v>
      </c>
      <c r="D164" s="59">
        <v>40000</v>
      </c>
      <c r="E164" s="59">
        <v>40000</v>
      </c>
      <c r="F164" s="62">
        <f t="shared" si="4"/>
        <v>0</v>
      </c>
      <c r="G164" s="187">
        <f t="shared" si="35"/>
        <v>100</v>
      </c>
      <c r="H164" s="197" t="s">
        <v>148</v>
      </c>
      <c r="I164" s="189"/>
    </row>
  </sheetData>
  <mergeCells count="26">
    <mergeCell ref="H38:I39"/>
    <mergeCell ref="A1:H1"/>
    <mergeCell ref="A3:C3"/>
    <mergeCell ref="D3:D4"/>
    <mergeCell ref="E3:E4"/>
    <mergeCell ref="F3:G3"/>
    <mergeCell ref="H3:I4"/>
    <mergeCell ref="H2:I2"/>
    <mergeCell ref="H37:I37"/>
    <mergeCell ref="F38:G38"/>
    <mergeCell ref="A16:C16"/>
    <mergeCell ref="B21:C21"/>
    <mergeCell ref="A20:C20"/>
    <mergeCell ref="B17:C17"/>
    <mergeCell ref="E38:E39"/>
    <mergeCell ref="A5:C5"/>
    <mergeCell ref="A6:C6"/>
    <mergeCell ref="A7:A10"/>
    <mergeCell ref="B7:C7"/>
    <mergeCell ref="B8:B10"/>
    <mergeCell ref="A11:C11"/>
    <mergeCell ref="A40:C40"/>
    <mergeCell ref="A106:A107"/>
    <mergeCell ref="B12:C12"/>
    <mergeCell ref="A38:C38"/>
    <mergeCell ref="D38:D39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>&amp;C&amp;"굴림,보통"&amp;9 2018 &amp;"굴림,굵게"1차추경-&amp;P&amp;R&amp;"굴림,보통"&amp;9참좋은기억학교(2018. 3. 30)</oddFooter>
  </headerFooter>
  <rowBreaks count="5" manualBreakCount="5">
    <brk id="35" max="8" man="1"/>
    <brk id="60" max="8" man="1"/>
    <brk id="88" max="8" man="1"/>
    <brk id="114" max="8" man="1"/>
    <brk id="14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F68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1.77734375" style="110" customWidth="1"/>
    <col min="2" max="2" width="13.44140625" style="110" customWidth="1"/>
    <col min="3" max="3" width="15.6640625" style="111" customWidth="1"/>
    <col min="4" max="4" width="12.88671875" style="110" customWidth="1"/>
    <col min="5" max="5" width="12.77734375" style="110" customWidth="1"/>
    <col min="6" max="6" width="12.88671875" style="110" customWidth="1"/>
    <col min="7" max="16384" width="8.88671875" style="110"/>
  </cols>
  <sheetData>
    <row r="1" spans="1:6" ht="46.5" customHeight="1">
      <c r="A1" s="256" t="s">
        <v>235</v>
      </c>
      <c r="B1" s="256"/>
      <c r="C1" s="256"/>
      <c r="D1" s="256"/>
      <c r="E1" s="256"/>
      <c r="F1" s="256"/>
    </row>
    <row r="2" spans="1:6" ht="23.1" customHeight="1">
      <c r="A2" s="148" t="s">
        <v>231</v>
      </c>
      <c r="B2" s="149"/>
      <c r="C2" s="150"/>
      <c r="D2" s="151"/>
      <c r="E2" s="152"/>
      <c r="F2" s="153"/>
    </row>
    <row r="3" spans="1:6" ht="23.1" customHeight="1">
      <c r="A3" s="115" t="s">
        <v>2</v>
      </c>
      <c r="B3" s="116" t="s">
        <v>3</v>
      </c>
      <c r="C3" s="116" t="s">
        <v>22</v>
      </c>
      <c r="D3" s="133" t="s">
        <v>237</v>
      </c>
      <c r="E3" s="133" t="s">
        <v>236</v>
      </c>
      <c r="F3" s="154" t="s">
        <v>238</v>
      </c>
    </row>
    <row r="4" spans="1:6" ht="20.100000000000001" customHeight="1">
      <c r="A4" s="246" t="s">
        <v>232</v>
      </c>
      <c r="B4" s="247"/>
      <c r="C4" s="248"/>
      <c r="D4" s="134">
        <f>SUM(D5:D12)</f>
        <v>74410000</v>
      </c>
      <c r="E4" s="134">
        <f>SUM(E5:E12)</f>
        <v>60210000</v>
      </c>
      <c r="F4" s="155">
        <f t="shared" ref="F4:F11" si="0">E4-D4</f>
        <v>-14200000</v>
      </c>
    </row>
    <row r="5" spans="1:6" ht="20.100000000000001" customHeight="1">
      <c r="A5" s="257" t="str">
        <f>[1]세입!B7</f>
        <v>입소자부담금수입</v>
      </c>
      <c r="B5" s="244" t="str">
        <f>[1]세입!C8</f>
        <v>입소비용수입</v>
      </c>
      <c r="C5" s="244" t="str">
        <f>[1]세입!D9</f>
        <v>입소비용수입</v>
      </c>
      <c r="D5" s="117">
        <v>63345000</v>
      </c>
      <c r="E5" s="117">
        <v>49200000</v>
      </c>
      <c r="F5" s="156">
        <f t="shared" si="0"/>
        <v>-14145000</v>
      </c>
    </row>
    <row r="6" spans="1:6" ht="20.100000000000001" customHeight="1">
      <c r="A6" s="258"/>
      <c r="B6" s="251"/>
      <c r="C6" s="251"/>
      <c r="D6" s="236" t="s">
        <v>259</v>
      </c>
      <c r="E6" s="237"/>
      <c r="F6" s="238"/>
    </row>
    <row r="7" spans="1:6" ht="20.100000000000001" customHeight="1">
      <c r="A7" s="242" t="s">
        <v>213</v>
      </c>
      <c r="B7" s="244" t="s">
        <v>213</v>
      </c>
      <c r="C7" s="244" t="s">
        <v>244</v>
      </c>
      <c r="D7" s="117">
        <v>50000</v>
      </c>
      <c r="E7" s="117">
        <v>51831</v>
      </c>
      <c r="F7" s="156">
        <f t="shared" si="0"/>
        <v>1831</v>
      </c>
    </row>
    <row r="8" spans="1:6" ht="20.100000000000001" customHeight="1">
      <c r="A8" s="249"/>
      <c r="B8" s="250"/>
      <c r="C8" s="251"/>
      <c r="D8" s="236" t="s">
        <v>260</v>
      </c>
      <c r="E8" s="237"/>
      <c r="F8" s="238"/>
    </row>
    <row r="9" spans="1:6" ht="20.100000000000001" customHeight="1">
      <c r="A9" s="252"/>
      <c r="B9" s="254"/>
      <c r="C9" s="244" t="s">
        <v>245</v>
      </c>
      <c r="D9" s="138">
        <v>3480000</v>
      </c>
      <c r="E9" s="128">
        <v>3840000</v>
      </c>
      <c r="F9" s="156">
        <f t="shared" si="0"/>
        <v>360000</v>
      </c>
    </row>
    <row r="10" spans="1:6" ht="20.100000000000001" customHeight="1">
      <c r="A10" s="253"/>
      <c r="B10" s="255"/>
      <c r="C10" s="251"/>
      <c r="D10" s="236" t="s">
        <v>261</v>
      </c>
      <c r="E10" s="237"/>
      <c r="F10" s="238"/>
    </row>
    <row r="11" spans="1:6" ht="20.100000000000001" customHeight="1">
      <c r="A11" s="242" t="s">
        <v>246</v>
      </c>
      <c r="B11" s="244" t="s">
        <v>247</v>
      </c>
      <c r="C11" s="244" t="s">
        <v>248</v>
      </c>
      <c r="D11" s="117">
        <v>7535000</v>
      </c>
      <c r="E11" s="117">
        <v>7118169</v>
      </c>
      <c r="F11" s="156">
        <f t="shared" si="0"/>
        <v>-416831</v>
      </c>
    </row>
    <row r="12" spans="1:6" ht="20.100000000000001" customHeight="1">
      <c r="A12" s="243"/>
      <c r="B12" s="245"/>
      <c r="C12" s="245"/>
      <c r="D12" s="239" t="s">
        <v>262</v>
      </c>
      <c r="E12" s="240"/>
      <c r="F12" s="241"/>
    </row>
    <row r="13" spans="1:6" ht="23.1" customHeight="1">
      <c r="A13" s="122"/>
      <c r="B13" s="122"/>
      <c r="C13" s="123"/>
      <c r="D13" s="124"/>
      <c r="E13" s="125"/>
      <c r="F13" s="124"/>
    </row>
    <row r="14" spans="1:6" ht="23.1" customHeight="1">
      <c r="A14" s="112" t="s">
        <v>233</v>
      </c>
      <c r="B14" s="112"/>
      <c r="D14" s="113"/>
      <c r="E14" s="114"/>
      <c r="F14" s="113"/>
    </row>
    <row r="15" spans="1:6" ht="23.1" customHeight="1">
      <c r="A15" s="115" t="s">
        <v>2</v>
      </c>
      <c r="B15" s="116" t="s">
        <v>3</v>
      </c>
      <c r="C15" s="116" t="s">
        <v>22</v>
      </c>
      <c r="D15" s="133" t="s">
        <v>237</v>
      </c>
      <c r="E15" s="133" t="s">
        <v>236</v>
      </c>
      <c r="F15" s="154" t="s">
        <v>238</v>
      </c>
    </row>
    <row r="16" spans="1:6" ht="23.1" customHeight="1">
      <c r="A16" s="246" t="s">
        <v>234</v>
      </c>
      <c r="B16" s="247"/>
      <c r="C16" s="248"/>
      <c r="D16" s="135">
        <f>SUM(D17:D60)</f>
        <v>356340000</v>
      </c>
      <c r="E16" s="135">
        <f>SUM(E17:E60)</f>
        <v>342140000</v>
      </c>
      <c r="F16" s="157">
        <f t="shared" ref="F16:F59" si="1">E16-D16</f>
        <v>-14200000</v>
      </c>
    </row>
    <row r="17" spans="1:6" ht="23.1" customHeight="1">
      <c r="A17" s="118" t="str">
        <f>[1]세출!B8</f>
        <v>사무비</v>
      </c>
      <c r="B17" s="144" t="str">
        <f>[1]세출!C9</f>
        <v>인건비</v>
      </c>
      <c r="C17" s="144" t="str">
        <f>[1]세출!D10</f>
        <v>급여</v>
      </c>
      <c r="D17" s="117">
        <v>210341000</v>
      </c>
      <c r="E17" s="117">
        <v>212182000</v>
      </c>
      <c r="F17" s="158">
        <f t="shared" si="1"/>
        <v>1841000</v>
      </c>
    </row>
    <row r="18" spans="1:6" ht="23.1" customHeight="1">
      <c r="A18" s="120"/>
      <c r="B18" s="147"/>
      <c r="C18" s="147"/>
      <c r="D18" s="236" t="s">
        <v>263</v>
      </c>
      <c r="E18" s="237"/>
      <c r="F18" s="238"/>
    </row>
    <row r="19" spans="1:6" ht="23.1" customHeight="1">
      <c r="A19" s="120"/>
      <c r="B19" s="147"/>
      <c r="C19" s="144" t="str">
        <f>[1]세출!D27</f>
        <v>제수당</v>
      </c>
      <c r="D19" s="117">
        <v>23649400</v>
      </c>
      <c r="E19" s="117">
        <v>23272200</v>
      </c>
      <c r="F19" s="159">
        <f t="shared" si="1"/>
        <v>-377200</v>
      </c>
    </row>
    <row r="20" spans="1:6" ht="23.1" customHeight="1">
      <c r="A20" s="120"/>
      <c r="B20" s="147"/>
      <c r="C20" s="147"/>
      <c r="D20" s="236" t="s">
        <v>264</v>
      </c>
      <c r="E20" s="237"/>
      <c r="F20" s="238"/>
    </row>
    <row r="21" spans="1:6" ht="23.1" customHeight="1">
      <c r="A21" s="120"/>
      <c r="B21" s="147"/>
      <c r="C21" s="126" t="str">
        <f>[1]세출!D42</f>
        <v>퇴직금및퇴직적립금</v>
      </c>
      <c r="D21" s="117">
        <v>19499200</v>
      </c>
      <c r="E21" s="117">
        <v>17681880</v>
      </c>
      <c r="F21" s="160">
        <f t="shared" si="1"/>
        <v>-1817320</v>
      </c>
    </row>
    <row r="22" spans="1:6" ht="23.1" customHeight="1">
      <c r="A22" s="120"/>
      <c r="B22" s="147"/>
      <c r="C22" s="141"/>
      <c r="D22" s="236" t="s">
        <v>265</v>
      </c>
      <c r="E22" s="237"/>
      <c r="F22" s="238"/>
    </row>
    <row r="23" spans="1:6" ht="23.1" customHeight="1">
      <c r="A23" s="120"/>
      <c r="B23" s="121"/>
      <c r="C23" s="144" t="str">
        <f>[2]세출!D39</f>
        <v>사회보험부담금</v>
      </c>
      <c r="D23" s="117">
        <v>21494670</v>
      </c>
      <c r="E23" s="117">
        <v>19503900</v>
      </c>
      <c r="F23" s="160">
        <f t="shared" si="1"/>
        <v>-1990770</v>
      </c>
    </row>
    <row r="24" spans="1:6" ht="23.1" customHeight="1">
      <c r="A24" s="120"/>
      <c r="B24" s="121"/>
      <c r="C24" s="147"/>
      <c r="D24" s="236" t="s">
        <v>266</v>
      </c>
      <c r="E24" s="237"/>
      <c r="F24" s="238"/>
    </row>
    <row r="25" spans="1:6" ht="23.1" customHeight="1">
      <c r="A25" s="120"/>
      <c r="B25" s="121"/>
      <c r="C25" s="144" t="str">
        <f>[2]세출!D45</f>
        <v>기타후생경비</v>
      </c>
      <c r="D25" s="127">
        <v>580000</v>
      </c>
      <c r="E25" s="117">
        <v>700000</v>
      </c>
      <c r="F25" s="160">
        <f t="shared" si="1"/>
        <v>120000</v>
      </c>
    </row>
    <row r="26" spans="1:6" ht="23.1" customHeight="1">
      <c r="A26" s="120"/>
      <c r="B26" s="121"/>
      <c r="C26" s="145"/>
      <c r="D26" s="236" t="s">
        <v>267</v>
      </c>
      <c r="E26" s="237"/>
      <c r="F26" s="238"/>
    </row>
    <row r="27" spans="1:6" ht="23.1" customHeight="1">
      <c r="A27" s="120"/>
      <c r="B27" s="119" t="str">
        <f>[1]세출!C53</f>
        <v>업무추진비</v>
      </c>
      <c r="C27" s="144" t="s">
        <v>257</v>
      </c>
      <c r="D27" s="127">
        <v>1200000</v>
      </c>
      <c r="E27" s="117">
        <v>1000000</v>
      </c>
      <c r="F27" s="160">
        <f t="shared" si="1"/>
        <v>-200000</v>
      </c>
    </row>
    <row r="28" spans="1:6" ht="23.1" customHeight="1">
      <c r="A28" s="120"/>
      <c r="B28" s="121"/>
      <c r="C28" s="145"/>
      <c r="D28" s="236" t="s">
        <v>268</v>
      </c>
      <c r="E28" s="237"/>
      <c r="F28" s="238"/>
    </row>
    <row r="29" spans="1:6" ht="23.1" customHeight="1">
      <c r="A29" s="120"/>
      <c r="B29" s="119" t="str">
        <f>[1]세출!C56</f>
        <v>운영비</v>
      </c>
      <c r="C29" s="144" t="str">
        <f>[1]세출!D57</f>
        <v>여비</v>
      </c>
      <c r="D29" s="128">
        <v>600000</v>
      </c>
      <c r="E29" s="117">
        <v>360000</v>
      </c>
      <c r="F29" s="160">
        <f t="shared" si="1"/>
        <v>-240000</v>
      </c>
    </row>
    <row r="30" spans="1:6" ht="23.1" customHeight="1">
      <c r="A30" s="120"/>
      <c r="B30" s="121"/>
      <c r="C30" s="145"/>
      <c r="D30" s="236" t="s">
        <v>269</v>
      </c>
      <c r="E30" s="237"/>
      <c r="F30" s="238"/>
    </row>
    <row r="31" spans="1:6" ht="23.1" customHeight="1">
      <c r="A31" s="120"/>
      <c r="B31" s="121"/>
      <c r="C31" s="144" t="str">
        <f>[1]세출!D58</f>
        <v>수용비및수수료</v>
      </c>
      <c r="D31" s="128">
        <v>14574000</v>
      </c>
      <c r="E31" s="117">
        <v>13824000</v>
      </c>
      <c r="F31" s="160">
        <f t="shared" si="1"/>
        <v>-750000</v>
      </c>
    </row>
    <row r="32" spans="1:6" ht="23.1" customHeight="1">
      <c r="A32" s="120"/>
      <c r="B32" s="121"/>
      <c r="C32" s="145"/>
      <c r="D32" s="236" t="s">
        <v>270</v>
      </c>
      <c r="E32" s="237"/>
      <c r="F32" s="238"/>
    </row>
    <row r="33" spans="1:6" ht="23.1" customHeight="1">
      <c r="A33" s="120"/>
      <c r="B33" s="121"/>
      <c r="C33" s="144" t="str">
        <f>[1]세출!D64</f>
        <v>공공요금</v>
      </c>
      <c r="D33" s="128">
        <v>16200000</v>
      </c>
      <c r="E33" s="117">
        <v>15000000</v>
      </c>
      <c r="F33" s="160">
        <f t="shared" si="1"/>
        <v>-1200000</v>
      </c>
    </row>
    <row r="34" spans="1:6" ht="23.1" customHeight="1">
      <c r="A34" s="120"/>
      <c r="B34" s="121"/>
      <c r="C34" s="145"/>
      <c r="D34" s="236" t="s">
        <v>271</v>
      </c>
      <c r="E34" s="237"/>
      <c r="F34" s="238"/>
    </row>
    <row r="35" spans="1:6" ht="23.1" customHeight="1">
      <c r="A35" s="120"/>
      <c r="B35" s="121"/>
      <c r="C35" s="144" t="str">
        <f>[1]세출!D67</f>
        <v>제세공과금</v>
      </c>
      <c r="D35" s="128">
        <v>7180000</v>
      </c>
      <c r="E35" s="117">
        <v>4920000</v>
      </c>
      <c r="F35" s="160">
        <f t="shared" si="1"/>
        <v>-2260000</v>
      </c>
    </row>
    <row r="36" spans="1:6" ht="23.1" customHeight="1">
      <c r="A36" s="120"/>
      <c r="B36" s="121"/>
      <c r="C36" s="145"/>
      <c r="D36" s="236" t="s">
        <v>272</v>
      </c>
      <c r="E36" s="237"/>
      <c r="F36" s="238"/>
    </row>
    <row r="37" spans="1:6" ht="23.1" customHeight="1">
      <c r="A37" s="120"/>
      <c r="B37" s="121"/>
      <c r="C37" s="144" t="str">
        <f>[1]세출!D76</f>
        <v>기타운영비</v>
      </c>
      <c r="D37" s="128">
        <v>4930000</v>
      </c>
      <c r="E37" s="117">
        <v>4690000</v>
      </c>
      <c r="F37" s="160">
        <f t="shared" si="1"/>
        <v>-240000</v>
      </c>
    </row>
    <row r="38" spans="1:6" ht="23.1" customHeight="1">
      <c r="A38" s="162"/>
      <c r="B38" s="163"/>
      <c r="C38" s="146"/>
      <c r="D38" s="239" t="s">
        <v>273</v>
      </c>
      <c r="E38" s="240"/>
      <c r="F38" s="241"/>
    </row>
    <row r="39" spans="1:6" ht="23.1" customHeight="1">
      <c r="A39" s="219" t="str">
        <f>[1]세출!B80</f>
        <v>재산조성비</v>
      </c>
      <c r="B39" s="220" t="str">
        <f>[1]세출!C81</f>
        <v>시설비</v>
      </c>
      <c r="C39" s="221" t="str">
        <f>[1]세출!D82</f>
        <v>자산취득비</v>
      </c>
      <c r="D39" s="222">
        <v>1200000</v>
      </c>
      <c r="E39" s="222">
        <v>1000000</v>
      </c>
      <c r="F39" s="223">
        <f t="shared" si="1"/>
        <v>-200000</v>
      </c>
    </row>
    <row r="40" spans="1:6" ht="23.1" customHeight="1">
      <c r="A40" s="132"/>
      <c r="B40" s="121"/>
      <c r="C40" s="145"/>
      <c r="D40" s="236" t="s">
        <v>274</v>
      </c>
      <c r="E40" s="237"/>
      <c r="F40" s="238"/>
    </row>
    <row r="41" spans="1:6" ht="23.1" customHeight="1">
      <c r="A41" s="118" t="str">
        <f>[1]세출!B83</f>
        <v>사업비</v>
      </c>
      <c r="B41" s="144" t="str">
        <f>[1]세출!C84</f>
        <v>운영비</v>
      </c>
      <c r="C41" s="144" t="str">
        <f>[1]세출!D85</f>
        <v>생계비</v>
      </c>
      <c r="D41" s="130">
        <v>24796800</v>
      </c>
      <c r="E41" s="129">
        <v>17712000</v>
      </c>
      <c r="F41" s="161">
        <f t="shared" si="1"/>
        <v>-7084800</v>
      </c>
    </row>
    <row r="42" spans="1:6" ht="23.1" customHeight="1">
      <c r="A42" s="120"/>
      <c r="B42" s="147"/>
      <c r="C42" s="147"/>
      <c r="D42" s="236" t="s">
        <v>275</v>
      </c>
      <c r="E42" s="237"/>
      <c r="F42" s="238"/>
    </row>
    <row r="43" spans="1:6" ht="23.1" customHeight="1">
      <c r="A43" s="120"/>
      <c r="B43" s="147"/>
      <c r="C43" s="144" t="str">
        <f>[1]세출!D88</f>
        <v>수용기관경비</v>
      </c>
      <c r="D43" s="131">
        <v>1000000</v>
      </c>
      <c r="E43" s="117">
        <v>800000</v>
      </c>
      <c r="F43" s="161">
        <f t="shared" si="1"/>
        <v>-200000</v>
      </c>
    </row>
    <row r="44" spans="1:6" ht="23.1" customHeight="1">
      <c r="A44" s="120"/>
      <c r="B44" s="147"/>
      <c r="C44" s="147"/>
      <c r="D44" s="236" t="s">
        <v>276</v>
      </c>
      <c r="E44" s="237"/>
      <c r="F44" s="238"/>
    </row>
    <row r="45" spans="1:6" ht="23.1" customHeight="1">
      <c r="A45" s="120"/>
      <c r="B45" s="147"/>
      <c r="C45" s="144" t="str">
        <f>[1]세출!D89</f>
        <v>특별급식비</v>
      </c>
      <c r="D45" s="131">
        <v>960000</v>
      </c>
      <c r="E45" s="117">
        <v>840000</v>
      </c>
      <c r="F45" s="161">
        <f t="shared" si="1"/>
        <v>-120000</v>
      </c>
    </row>
    <row r="46" spans="1:6" ht="23.1" customHeight="1">
      <c r="A46" s="120"/>
      <c r="B46" s="147"/>
      <c r="C46" s="147"/>
      <c r="D46" s="236" t="s">
        <v>277</v>
      </c>
      <c r="E46" s="237"/>
      <c r="F46" s="238"/>
    </row>
    <row r="47" spans="1:6" ht="23.1" customHeight="1">
      <c r="A47" s="120"/>
      <c r="B47" s="119" t="str">
        <f>[1]세출!C90</f>
        <v>사업비</v>
      </c>
      <c r="C47" s="144" t="s">
        <v>255</v>
      </c>
      <c r="D47" s="127">
        <v>2140000</v>
      </c>
      <c r="E47" s="117">
        <v>2580000</v>
      </c>
      <c r="F47" s="161">
        <f t="shared" si="1"/>
        <v>440000</v>
      </c>
    </row>
    <row r="48" spans="1:6" ht="23.1" customHeight="1">
      <c r="A48" s="120"/>
      <c r="B48" s="121"/>
      <c r="C48" s="147"/>
      <c r="D48" s="236" t="s">
        <v>278</v>
      </c>
      <c r="E48" s="237"/>
      <c r="F48" s="238"/>
    </row>
    <row r="49" spans="1:6" ht="23.1" customHeight="1">
      <c r="A49" s="120"/>
      <c r="B49" s="121"/>
      <c r="C49" s="144" t="str">
        <f>[1]세출!D103</f>
        <v>기능회복훈련사업비</v>
      </c>
      <c r="D49" s="127">
        <v>720000</v>
      </c>
      <c r="E49" s="117">
        <v>600000</v>
      </c>
      <c r="F49" s="161">
        <f t="shared" si="1"/>
        <v>-120000</v>
      </c>
    </row>
    <row r="50" spans="1:6" ht="23.1" customHeight="1">
      <c r="A50" s="120"/>
      <c r="B50" s="121"/>
      <c r="C50" s="147"/>
      <c r="D50" s="236" t="s">
        <v>279</v>
      </c>
      <c r="E50" s="237"/>
      <c r="F50" s="238"/>
    </row>
    <row r="51" spans="1:6" ht="23.1" customHeight="1">
      <c r="A51" s="120"/>
      <c r="B51" s="121"/>
      <c r="C51" s="144" t="str">
        <f>[1]세출!D106</f>
        <v>간호 및 처치사업비</v>
      </c>
      <c r="D51" s="127">
        <v>930000</v>
      </c>
      <c r="E51" s="117">
        <v>1010000</v>
      </c>
      <c r="F51" s="161">
        <f t="shared" si="1"/>
        <v>80000</v>
      </c>
    </row>
    <row r="52" spans="1:6" ht="23.1" customHeight="1">
      <c r="A52" s="120"/>
      <c r="B52" s="121"/>
      <c r="C52" s="147"/>
      <c r="D52" s="236" t="s">
        <v>280</v>
      </c>
      <c r="E52" s="237"/>
      <c r="F52" s="238"/>
    </row>
    <row r="53" spans="1:6" ht="23.1" customHeight="1">
      <c r="A53" s="120"/>
      <c r="B53" s="121"/>
      <c r="C53" s="144" t="str">
        <f>[1]세출!D112</f>
        <v>정서지원사업비</v>
      </c>
      <c r="D53" s="127">
        <v>1270000</v>
      </c>
      <c r="E53" s="117">
        <v>1710000</v>
      </c>
      <c r="F53" s="161">
        <f t="shared" si="1"/>
        <v>440000</v>
      </c>
    </row>
    <row r="54" spans="1:6" ht="23.1" customHeight="1">
      <c r="A54" s="120"/>
      <c r="B54" s="121"/>
      <c r="C54" s="147"/>
      <c r="D54" s="236" t="s">
        <v>281</v>
      </c>
      <c r="E54" s="237"/>
      <c r="F54" s="238"/>
    </row>
    <row r="55" spans="1:6" ht="23.1" customHeight="1">
      <c r="A55" s="120"/>
      <c r="B55" s="121"/>
      <c r="C55" s="144" t="s">
        <v>258</v>
      </c>
      <c r="D55" s="142">
        <v>600000</v>
      </c>
      <c r="E55" s="143">
        <v>300000</v>
      </c>
      <c r="F55" s="161">
        <f t="shared" si="1"/>
        <v>-300000</v>
      </c>
    </row>
    <row r="56" spans="1:6" ht="23.1" customHeight="1">
      <c r="A56" s="120"/>
      <c r="B56" s="121"/>
      <c r="C56" s="147"/>
      <c r="D56" s="236" t="s">
        <v>282</v>
      </c>
      <c r="E56" s="237"/>
      <c r="F56" s="238"/>
    </row>
    <row r="57" spans="1:6" ht="23.1" customHeight="1">
      <c r="A57" s="120"/>
      <c r="B57" s="119" t="str">
        <f>[1]세출!C124</f>
        <v>일반사업비</v>
      </c>
      <c r="C57" s="144" t="s">
        <v>256</v>
      </c>
      <c r="D57" s="129">
        <v>2179000</v>
      </c>
      <c r="E57" s="129">
        <v>2403000</v>
      </c>
      <c r="F57" s="161">
        <f t="shared" si="1"/>
        <v>224000</v>
      </c>
    </row>
    <row r="58" spans="1:6" ht="23.1" customHeight="1">
      <c r="A58" s="120"/>
      <c r="B58" s="121"/>
      <c r="C58" s="145"/>
      <c r="D58" s="236" t="s">
        <v>283</v>
      </c>
      <c r="E58" s="237"/>
      <c r="F58" s="238"/>
    </row>
    <row r="59" spans="1:6" ht="23.1" customHeight="1">
      <c r="A59" s="118" t="str">
        <f>[1]세출!B137</f>
        <v>예비비 및 기타</v>
      </c>
      <c r="B59" s="119" t="str">
        <f>[1]세출!C138</f>
        <v>예비비 및 기타</v>
      </c>
      <c r="C59" s="144" t="str">
        <f>[1]세출!D139</f>
        <v>예비비</v>
      </c>
      <c r="D59" s="117">
        <v>295930</v>
      </c>
      <c r="E59" s="117">
        <v>51020</v>
      </c>
      <c r="F59" s="161">
        <f t="shared" si="1"/>
        <v>-244910</v>
      </c>
    </row>
    <row r="60" spans="1:6" ht="23.1" customHeight="1">
      <c r="A60" s="162"/>
      <c r="B60" s="163"/>
      <c r="C60" s="146"/>
      <c r="D60" s="239" t="s">
        <v>284</v>
      </c>
      <c r="E60" s="240"/>
      <c r="F60" s="241"/>
    </row>
    <row r="61" spans="1:6" ht="23.1" customHeight="1">
      <c r="A61" s="139"/>
      <c r="B61" s="123"/>
      <c r="C61" s="123"/>
      <c r="D61" s="125"/>
      <c r="E61" s="125"/>
      <c r="F61" s="140"/>
    </row>
    <row r="62" spans="1:6" ht="23.1" customHeight="1"/>
    <row r="63" spans="1:6" ht="23.1" customHeight="1"/>
    <row r="64" spans="1:6" ht="23.1" customHeight="1"/>
    <row r="65" ht="23.1" customHeight="1"/>
    <row r="66" ht="23.1" customHeight="1"/>
    <row r="67" ht="23.1" customHeight="1"/>
    <row r="68" ht="23.1" customHeight="1"/>
  </sheetData>
  <mergeCells count="41">
    <mergeCell ref="D36:F36"/>
    <mergeCell ref="D34:F34"/>
    <mergeCell ref="D32:F32"/>
    <mergeCell ref="D30:F30"/>
    <mergeCell ref="D18:F18"/>
    <mergeCell ref="D20:F20"/>
    <mergeCell ref="D22:F22"/>
    <mergeCell ref="D24:F24"/>
    <mergeCell ref="D26:F26"/>
    <mergeCell ref="D28:F28"/>
    <mergeCell ref="D46:F46"/>
    <mergeCell ref="D44:F44"/>
    <mergeCell ref="D42:F42"/>
    <mergeCell ref="D40:F40"/>
    <mergeCell ref="D38:F38"/>
    <mergeCell ref="D60:F60"/>
    <mergeCell ref="D58:F58"/>
    <mergeCell ref="D54:F54"/>
    <mergeCell ref="D52:F52"/>
    <mergeCell ref="D50:F50"/>
    <mergeCell ref="A1:F1"/>
    <mergeCell ref="A5:A6"/>
    <mergeCell ref="B5:B6"/>
    <mergeCell ref="C5:C6"/>
    <mergeCell ref="D6:F6"/>
    <mergeCell ref="B9:B10"/>
    <mergeCell ref="C9:C10"/>
    <mergeCell ref="D10:F10"/>
    <mergeCell ref="D56:F56"/>
    <mergeCell ref="A4:C4"/>
    <mergeCell ref="A16:C16"/>
    <mergeCell ref="D12:F12"/>
    <mergeCell ref="A11:A12"/>
    <mergeCell ref="B11:B12"/>
    <mergeCell ref="C11:C12"/>
    <mergeCell ref="A7:A8"/>
    <mergeCell ref="B7:B8"/>
    <mergeCell ref="C7:C8"/>
    <mergeCell ref="D8:F8"/>
    <mergeCell ref="A9:A10"/>
    <mergeCell ref="D48:F48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scale="80" firstPageNumber="10" orientation="portrait" useFirstPageNumber="1" r:id="rId1"/>
  <headerFooter alignWithMargins="0">
    <oddFooter>&amp;C2018 1차추경 - &amp;P&amp;R참좋은기억학교(2018.03.30)</oddFooter>
  </headerFooter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1차 추경예산 변경사유서 (2)</vt:lpstr>
      <vt:lpstr>표지</vt:lpstr>
      <vt:lpstr>예산총칙</vt:lpstr>
      <vt:lpstr>추경예산총괄</vt:lpstr>
      <vt:lpstr>추경예산내역</vt:lpstr>
      <vt:lpstr>1차 추경예산 변경사유서</vt:lpstr>
      <vt:lpstr>'1차 추경예산 변경사유서'!Print_Area</vt:lpstr>
      <vt:lpstr>'1차 추경예산 변경사유서 (2)'!Print_Area</vt:lpstr>
      <vt:lpstr>추경예산내역!Print_Area</vt:lpstr>
      <vt:lpstr>추경예산총괄!Print_Area</vt:lpstr>
      <vt:lpstr>표지!Print_Area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PC05</cp:lastModifiedBy>
  <cp:lastPrinted>2018-04-18T02:44:07Z</cp:lastPrinted>
  <dcterms:created xsi:type="dcterms:W3CDTF">2016-12-07T07:13:09Z</dcterms:created>
  <dcterms:modified xsi:type="dcterms:W3CDTF">2018-06-20T12:09:33Z</dcterms:modified>
</cp:coreProperties>
</file>