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예산관련\2018년\무량수전 1차추경\1차 추가경정 에산(국장님)\"/>
    </mc:Choice>
  </mc:AlternateContent>
  <bookViews>
    <workbookView xWindow="945" yWindow="210" windowWidth="13815" windowHeight="11520" activeTab="2"/>
  </bookViews>
  <sheets>
    <sheet name="추경예산총칙" sheetId="3" r:id="rId1"/>
    <sheet name="추경예산총괄 " sheetId="6" r:id="rId2"/>
    <sheet name="추경예산내역" sheetId="1" r:id="rId3"/>
  </sheets>
  <definedNames>
    <definedName name="_xlnm.Print_Area" localSheetId="1">'추경예산총괄 '!$A$1:$E$32</definedName>
    <definedName name="_xlnm.Print_Area" localSheetId="0">추경예산총칙!$A$1:$A$24</definedName>
  </definedNames>
  <calcPr calcId="152511" iterateDelta="1.0000000474974513E-3"/>
</workbook>
</file>

<file path=xl/calcChain.xml><?xml version="1.0" encoding="utf-8"?>
<calcChain xmlns="http://schemas.openxmlformats.org/spreadsheetml/2006/main">
  <c r="D19" i="6" l="1"/>
  <c r="H112" i="1"/>
  <c r="E10" i="6" l="1"/>
  <c r="D259" i="1"/>
  <c r="D248" i="1"/>
  <c r="S53" i="1"/>
  <c r="S50" i="1"/>
  <c r="D26" i="1"/>
  <c r="D25" i="1" s="1"/>
  <c r="D42" i="1"/>
  <c r="D41" i="1" s="1"/>
  <c r="D46" i="1"/>
  <c r="D45" i="1" s="1"/>
  <c r="D68" i="1"/>
  <c r="D67" i="1" s="1"/>
  <c r="D72" i="1"/>
  <c r="D71" i="1" s="1"/>
  <c r="D76" i="1"/>
  <c r="D75" i="1" s="1"/>
  <c r="E253" i="1"/>
  <c r="E105" i="1"/>
  <c r="S192" i="1" l="1"/>
  <c r="S213" i="1" l="1"/>
  <c r="D5" i="6" l="1"/>
  <c r="S235" i="1" l="1"/>
  <c r="E106" i="1"/>
  <c r="S32" i="1" l="1"/>
  <c r="S88" i="1" l="1"/>
  <c r="S87" i="1"/>
  <c r="S86" i="1"/>
  <c r="S83" i="1"/>
  <c r="S82" i="1"/>
  <c r="S81" i="1"/>
  <c r="S80" i="1"/>
  <c r="S79" i="1"/>
  <c r="F78" i="1"/>
  <c r="S77" i="1"/>
  <c r="F77" i="1"/>
  <c r="F74" i="1"/>
  <c r="F73" i="1"/>
  <c r="E72" i="1"/>
  <c r="E71" i="1" s="1"/>
  <c r="F70" i="1"/>
  <c r="F69" i="1"/>
  <c r="E68" i="1"/>
  <c r="E67" i="1" s="1"/>
  <c r="S66" i="1"/>
  <c r="S65" i="1"/>
  <c r="S64" i="1"/>
  <c r="S60" i="1"/>
  <c r="S59" i="1"/>
  <c r="S58" i="1"/>
  <c r="S57" i="1"/>
  <c r="S56" i="1"/>
  <c r="S55" i="1"/>
  <c r="S54" i="1"/>
  <c r="S51" i="1"/>
  <c r="S49" i="1"/>
  <c r="S48" i="1"/>
  <c r="F44" i="1"/>
  <c r="F43" i="1"/>
  <c r="E42" i="1"/>
  <c r="E41" i="1"/>
  <c r="F40" i="1"/>
  <c r="F39" i="1"/>
  <c r="S38" i="1"/>
  <c r="S37" i="1"/>
  <c r="S36" i="1"/>
  <c r="S35" i="1"/>
  <c r="S34" i="1"/>
  <c r="S33" i="1"/>
  <c r="S31" i="1"/>
  <c r="S30" i="1"/>
  <c r="S29" i="1"/>
  <c r="S28" i="1"/>
  <c r="S27" i="1"/>
  <c r="F24" i="1"/>
  <c r="E23" i="1"/>
  <c r="F23" i="1" s="1"/>
  <c r="E21" i="1"/>
  <c r="F21" i="1" s="1"/>
  <c r="K17" i="1"/>
  <c r="S17" i="1" s="1"/>
  <c r="H18" i="1" s="1"/>
  <c r="S18" i="1" s="1"/>
  <c r="S16" i="1"/>
  <c r="S15" i="1"/>
  <c r="S14" i="1"/>
  <c r="S13" i="1"/>
  <c r="S12" i="1"/>
  <c r="S11" i="1"/>
  <c r="S10" i="1"/>
  <c r="S9" i="1"/>
  <c r="D6" i="1"/>
  <c r="D5" i="1" s="1"/>
  <c r="S7" i="1" l="1"/>
  <c r="H8" i="1" s="1"/>
  <c r="S8" i="1" s="1"/>
  <c r="E7" i="1" s="1"/>
  <c r="E22" i="1"/>
  <c r="F22" i="1" s="1"/>
  <c r="F41" i="1"/>
  <c r="E32" i="1"/>
  <c r="F32" i="1" s="1"/>
  <c r="H62" i="1"/>
  <c r="S62" i="1" s="1"/>
  <c r="F68" i="1"/>
  <c r="S84" i="1"/>
  <c r="E79" i="1" s="1"/>
  <c r="F79" i="1" s="1"/>
  <c r="E20" i="1"/>
  <c r="E27" i="1"/>
  <c r="F27" i="1" s="1"/>
  <c r="F42" i="1"/>
  <c r="F72" i="1"/>
  <c r="H61" i="1"/>
  <c r="S61" i="1" s="1"/>
  <c r="F71" i="1"/>
  <c r="S47" i="1" l="1"/>
  <c r="E47" i="1" s="1"/>
  <c r="E46" i="1" s="1"/>
  <c r="E26" i="1"/>
  <c r="E25" i="1" s="1"/>
  <c r="F25" i="1" s="1"/>
  <c r="F7" i="1"/>
  <c r="E6" i="1"/>
  <c r="E5" i="1" s="1"/>
  <c r="F20" i="1"/>
  <c r="E19" i="1"/>
  <c r="F19" i="1" s="1"/>
  <c r="E76" i="1"/>
  <c r="F76" i="1" s="1"/>
  <c r="D4" i="1"/>
  <c r="F67" i="1"/>
  <c r="S260" i="1"/>
  <c r="F26" i="1" l="1"/>
  <c r="F47" i="1"/>
  <c r="F6" i="1"/>
  <c r="E75" i="1"/>
  <c r="F75" i="1" s="1"/>
  <c r="F5" i="1"/>
  <c r="F46" i="1"/>
  <c r="E45" i="1"/>
  <c r="F45" i="1" s="1"/>
  <c r="E4" i="1" l="1"/>
  <c r="F4" i="1" s="1"/>
  <c r="S236" i="1" l="1"/>
  <c r="S232" i="1"/>
  <c r="S234" i="1"/>
  <c r="S111" i="1" l="1"/>
  <c r="D256" i="1" l="1"/>
  <c r="D255" i="1" s="1"/>
  <c r="D258" i="1"/>
  <c r="D252" i="1"/>
  <c r="D251" i="1" s="1"/>
  <c r="D247" i="1"/>
  <c r="D238" i="1"/>
  <c r="D237" i="1" s="1"/>
  <c r="D226" i="1"/>
  <c r="D207" i="1"/>
  <c r="D195" i="1"/>
  <c r="D194" i="1" s="1"/>
  <c r="D138" i="1"/>
  <c r="D134" i="1"/>
  <c r="D104" i="1"/>
  <c r="D206" i="1" l="1"/>
  <c r="D103" i="1"/>
  <c r="D102" i="1" l="1"/>
  <c r="S233" i="1"/>
  <c r="S221" i="1"/>
  <c r="S162" i="1"/>
  <c r="S200" i="1"/>
  <c r="S203" i="1"/>
  <c r="S169" i="1"/>
  <c r="S167" i="1"/>
  <c r="S163" i="1"/>
  <c r="S153" i="1"/>
  <c r="S146" i="1"/>
  <c r="S154" i="1"/>
  <c r="S121" i="1"/>
  <c r="S132" i="1"/>
  <c r="S131" i="1"/>
  <c r="S130" i="1"/>
  <c r="S129" i="1"/>
  <c r="S125" i="1"/>
  <c r="E32" i="6" l="1"/>
  <c r="E31" i="6"/>
  <c r="E30" i="6"/>
  <c r="E29" i="6"/>
  <c r="E28" i="6"/>
  <c r="E27" i="6"/>
  <c r="E26" i="6"/>
  <c r="E25" i="6"/>
  <c r="E24" i="6"/>
  <c r="E23" i="6"/>
  <c r="E22" i="6"/>
  <c r="E21" i="6"/>
  <c r="E20" i="6"/>
  <c r="C19" i="6"/>
  <c r="E15" i="6"/>
  <c r="E14" i="6"/>
  <c r="E13" i="6"/>
  <c r="E12" i="6"/>
  <c r="E11" i="6"/>
  <c r="E9" i="6"/>
  <c r="E8" i="6"/>
  <c r="E7" i="6"/>
  <c r="E6" i="6"/>
  <c r="C5" i="6"/>
  <c r="E5" i="6" s="1"/>
  <c r="S250" i="1"/>
  <c r="E19" i="6" l="1"/>
  <c r="E249" i="1"/>
  <c r="S143" i="1"/>
  <c r="S231" i="1"/>
  <c r="S229" i="1"/>
  <c r="S228" i="1"/>
  <c r="F106" i="1" l="1"/>
  <c r="E260" i="1"/>
  <c r="F260" i="1" s="1"/>
  <c r="E257" i="1"/>
  <c r="F257" i="1" s="1"/>
  <c r="S254" i="1"/>
  <c r="E254" i="1" s="1"/>
  <c r="E252" i="1" s="1"/>
  <c r="F253" i="1"/>
  <c r="F249" i="1"/>
  <c r="E248" i="1"/>
  <c r="F248" i="1" s="1"/>
  <c r="F246" i="1"/>
  <c r="F245" i="1"/>
  <c r="E244" i="1"/>
  <c r="F244" i="1" s="1"/>
  <c r="F242" i="1"/>
  <c r="E241" i="1"/>
  <c r="F241" i="1" s="1"/>
  <c r="E239" i="1"/>
  <c r="F239" i="1" s="1"/>
  <c r="S227" i="1"/>
  <c r="S225" i="1"/>
  <c r="S224" i="1"/>
  <c r="S223" i="1"/>
  <c r="E223" i="1" s="1"/>
  <c r="F223" i="1" s="1"/>
  <c r="S222" i="1"/>
  <c r="S220" i="1"/>
  <c r="S219" i="1"/>
  <c r="E219" i="1" s="1"/>
  <c r="F219" i="1" s="1"/>
  <c r="S217" i="1"/>
  <c r="S216" i="1"/>
  <c r="S215" i="1"/>
  <c r="S214" i="1"/>
  <c r="S212" i="1"/>
  <c r="S211" i="1"/>
  <c r="S209" i="1"/>
  <c r="H210" i="1" s="1"/>
  <c r="S210" i="1" s="1"/>
  <c r="S205" i="1"/>
  <c r="S204" i="1"/>
  <c r="S202" i="1"/>
  <c r="S201" i="1"/>
  <c r="S199" i="1"/>
  <c r="S198" i="1"/>
  <c r="S197" i="1"/>
  <c r="S196" i="1"/>
  <c r="E196" i="1" s="1"/>
  <c r="F196" i="1" s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5" i="1"/>
  <c r="S178" i="1"/>
  <c r="S177" i="1"/>
  <c r="S176" i="1"/>
  <c r="S174" i="1"/>
  <c r="S173" i="1"/>
  <c r="S172" i="1"/>
  <c r="S171" i="1"/>
  <c r="S170" i="1"/>
  <c r="S168" i="1"/>
  <c r="S166" i="1"/>
  <c r="S164" i="1"/>
  <c r="S161" i="1"/>
  <c r="S160" i="1"/>
  <c r="S158" i="1"/>
  <c r="S157" i="1"/>
  <c r="S156" i="1"/>
  <c r="S155" i="1"/>
  <c r="S152" i="1"/>
  <c r="S151" i="1"/>
  <c r="S150" i="1"/>
  <c r="S149" i="1"/>
  <c r="S148" i="1"/>
  <c r="S147" i="1"/>
  <c r="S145" i="1"/>
  <c r="S144" i="1"/>
  <c r="S142" i="1"/>
  <c r="S141" i="1"/>
  <c r="S139" i="1"/>
  <c r="E139" i="1" s="1"/>
  <c r="F139" i="1" s="1"/>
  <c r="S137" i="1"/>
  <c r="E136" i="1"/>
  <c r="F136" i="1" s="1"/>
  <c r="S193" i="1"/>
  <c r="E192" i="1" s="1"/>
  <c r="F192" i="1" s="1"/>
  <c r="S135" i="1"/>
  <c r="E135" i="1" s="1"/>
  <c r="S133" i="1"/>
  <c r="S128" i="1"/>
  <c r="S127" i="1"/>
  <c r="S126" i="1"/>
  <c r="S124" i="1"/>
  <c r="S123" i="1"/>
  <c r="S122" i="1"/>
  <c r="S113" i="1"/>
  <c r="E111" i="1"/>
  <c r="F111" i="1" s="1"/>
  <c r="E137" i="1" l="1"/>
  <c r="F137" i="1" s="1"/>
  <c r="S140" i="1"/>
  <c r="E140" i="1" s="1"/>
  <c r="S112" i="1"/>
  <c r="E220" i="1"/>
  <c r="F220" i="1" s="1"/>
  <c r="H115" i="1"/>
  <c r="E243" i="1"/>
  <c r="F243" i="1" s="1"/>
  <c r="E247" i="1"/>
  <c r="F247" i="1" s="1"/>
  <c r="F254" i="1"/>
  <c r="F252" i="1"/>
  <c r="E238" i="1"/>
  <c r="E171" i="1"/>
  <c r="F171" i="1" s="1"/>
  <c r="E190" i="1"/>
  <c r="F190" i="1" s="1"/>
  <c r="E197" i="1"/>
  <c r="F197" i="1" s="1"/>
  <c r="E202" i="1"/>
  <c r="F202" i="1" s="1"/>
  <c r="S208" i="1"/>
  <c r="E208" i="1" s="1"/>
  <c r="F208" i="1" s="1"/>
  <c r="E224" i="1"/>
  <c r="F224" i="1" s="1"/>
  <c r="E227" i="1"/>
  <c r="E226" i="1" s="1"/>
  <c r="F226" i="1" s="1"/>
  <c r="E240" i="1"/>
  <c r="F240" i="1" s="1"/>
  <c r="E120" i="1"/>
  <c r="F120" i="1" s="1"/>
  <c r="E164" i="1"/>
  <c r="F164" i="1" s="1"/>
  <c r="E216" i="1"/>
  <c r="F216" i="1" s="1"/>
  <c r="F105" i="1"/>
  <c r="E256" i="1"/>
  <c r="E259" i="1"/>
  <c r="F259" i="1" l="1"/>
  <c r="E258" i="1"/>
  <c r="E138" i="1"/>
  <c r="F138" i="1" s="1"/>
  <c r="F140" i="1"/>
  <c r="E134" i="1"/>
  <c r="F134" i="1" s="1"/>
  <c r="H118" i="1"/>
  <c r="S118" i="1" s="1"/>
  <c r="H119" i="1"/>
  <c r="S119" i="1" s="1"/>
  <c r="H117" i="1"/>
  <c r="S117" i="1" s="1"/>
  <c r="S115" i="1"/>
  <c r="H116" i="1" s="1"/>
  <c r="S116" i="1" s="1"/>
  <c r="F227" i="1"/>
  <c r="E207" i="1"/>
  <c r="E206" i="1" s="1"/>
  <c r="F206" i="1" s="1"/>
  <c r="F258" i="1"/>
  <c r="E195" i="1"/>
  <c r="E194" i="1" s="1"/>
  <c r="F194" i="1" s="1"/>
  <c r="E251" i="1"/>
  <c r="F238" i="1"/>
  <c r="E237" i="1"/>
  <c r="F237" i="1" s="1"/>
  <c r="F256" i="1"/>
  <c r="E255" i="1"/>
  <c r="F255" i="1" s="1"/>
  <c r="S114" i="1"/>
  <c r="E112" i="1" s="1"/>
  <c r="F135" i="1" l="1"/>
  <c r="F251" i="1"/>
  <c r="E115" i="1"/>
  <c r="F115" i="1" s="1"/>
  <c r="F207" i="1"/>
  <c r="F195" i="1"/>
  <c r="F112" i="1"/>
  <c r="E104" i="1" l="1"/>
  <c r="F104" i="1" s="1"/>
  <c r="E103" i="1" l="1"/>
  <c r="E102" i="1" l="1"/>
  <c r="F102" i="1" s="1"/>
  <c r="F103" i="1"/>
</calcChain>
</file>

<file path=xl/sharedStrings.xml><?xml version="1.0" encoding="utf-8"?>
<sst xmlns="http://schemas.openxmlformats.org/spreadsheetml/2006/main" count="1206" uniqueCount="448">
  <si>
    <t>관</t>
    <phoneticPr fontId="4" type="noConversion"/>
  </si>
  <si>
    <t>항</t>
    <phoneticPr fontId="4" type="noConversion"/>
  </si>
  <si>
    <t>목</t>
    <phoneticPr fontId="4" type="noConversion"/>
  </si>
  <si>
    <t>산 출 기 초</t>
    <phoneticPr fontId="4" type="noConversion"/>
  </si>
  <si>
    <t>원</t>
    <phoneticPr fontId="4" type="noConversion"/>
  </si>
  <si>
    <t>×</t>
    <phoneticPr fontId="4" type="noConversion"/>
  </si>
  <si>
    <t>일</t>
    <phoneticPr fontId="4" type="noConversion"/>
  </si>
  <si>
    <t>명</t>
    <phoneticPr fontId="4" type="noConversion"/>
  </si>
  <si>
    <t>=</t>
    <phoneticPr fontId="4" type="noConversion"/>
  </si>
  <si>
    <t>월</t>
    <phoneticPr fontId="4" type="noConversion"/>
  </si>
  <si>
    <t>회</t>
    <phoneticPr fontId="4" type="noConversion"/>
  </si>
  <si>
    <t>구</t>
    <phoneticPr fontId="4" type="noConversion"/>
  </si>
  <si>
    <t>관</t>
    <phoneticPr fontId="4" type="noConversion"/>
  </si>
  <si>
    <t>년</t>
    <phoneticPr fontId="4" type="noConversion"/>
  </si>
  <si>
    <t>식</t>
    <phoneticPr fontId="4" type="noConversion"/>
  </si>
  <si>
    <t>■ 시설명 : 무량수전노인전문요양원</t>
    <phoneticPr fontId="4" type="noConversion"/>
  </si>
  <si>
    <t>(단위 : 원)</t>
    <phoneticPr fontId="4" type="noConversion"/>
  </si>
  <si>
    <t>총   계</t>
    <phoneticPr fontId="4" type="noConversion"/>
  </si>
  <si>
    <t>01 사무비</t>
    <phoneticPr fontId="4" type="noConversion"/>
  </si>
  <si>
    <t>11 인건비</t>
    <phoneticPr fontId="4" type="noConversion"/>
  </si>
  <si>
    <t>111 급여</t>
    <phoneticPr fontId="4" type="noConversion"/>
  </si>
  <si>
    <t>112 제수당</t>
    <phoneticPr fontId="4" type="noConversion"/>
  </si>
  <si>
    <t>임금예산참조</t>
    <phoneticPr fontId="4" type="noConversion"/>
  </si>
  <si>
    <t>근로자의날수당</t>
    <phoneticPr fontId="4" type="noConversion"/>
  </si>
  <si>
    <t>연차수당</t>
    <phoneticPr fontId="4" type="noConversion"/>
  </si>
  <si>
    <t>113 일용잡금</t>
    <phoneticPr fontId="4" type="noConversion"/>
  </si>
  <si>
    <t>115 퇴직적립금 및 퇴직적립금</t>
    <phoneticPr fontId="4" type="noConversion"/>
  </si>
  <si>
    <t xml:space="preserve">퇴직적립금 </t>
    <phoneticPr fontId="4" type="noConversion"/>
  </si>
  <si>
    <t>÷</t>
    <phoneticPr fontId="4" type="noConversion"/>
  </si>
  <si>
    <t>1년미만퇴사자</t>
    <phoneticPr fontId="4" type="noConversion"/>
  </si>
  <si>
    <t>수수료</t>
    <phoneticPr fontId="4" type="noConversion"/>
  </si>
  <si>
    <t>116 사회보험부담금</t>
    <phoneticPr fontId="4" type="noConversion"/>
  </si>
  <si>
    <t xml:space="preserve">국민건강보험 </t>
    <phoneticPr fontId="4" type="noConversion"/>
  </si>
  <si>
    <t>장기요양보험</t>
    <phoneticPr fontId="4" type="noConversion"/>
  </si>
  <si>
    <t>국민연금</t>
    <phoneticPr fontId="4" type="noConversion"/>
  </si>
  <si>
    <t>고용보험</t>
    <phoneticPr fontId="4" type="noConversion"/>
  </si>
  <si>
    <t xml:space="preserve">산재보험 </t>
    <phoneticPr fontId="4" type="noConversion"/>
  </si>
  <si>
    <t>117 기타후생경비</t>
    <phoneticPr fontId="4" type="noConversion"/>
  </si>
  <si>
    <t>봉축행사위로금</t>
    <phoneticPr fontId="4" type="noConversion"/>
  </si>
  <si>
    <t>특수건강검진</t>
    <phoneticPr fontId="4" type="noConversion"/>
  </si>
  <si>
    <t>동아리활동지원비</t>
    <phoneticPr fontId="4" type="noConversion"/>
  </si>
  <si>
    <t>직원식대</t>
    <phoneticPr fontId="4" type="noConversion"/>
  </si>
  <si>
    <t>공익요원식대</t>
    <phoneticPr fontId="4" type="noConversion"/>
  </si>
  <si>
    <t>12 업무추진비</t>
    <phoneticPr fontId="4" type="noConversion"/>
  </si>
  <si>
    <t>121 기관운영비</t>
    <phoneticPr fontId="4" type="noConversion"/>
  </si>
  <si>
    <t>유관기관과의업무협의비</t>
    <phoneticPr fontId="4" type="noConversion"/>
  </si>
  <si>
    <t>교육비</t>
    <phoneticPr fontId="4" type="noConversion"/>
  </si>
  <si>
    <t>122 직책보조비</t>
    <phoneticPr fontId="4" type="noConversion"/>
  </si>
  <si>
    <t>123 회의비</t>
    <phoneticPr fontId="4" type="noConversion"/>
  </si>
  <si>
    <t>각종회의 식대 및 다과비</t>
    <phoneticPr fontId="4" type="noConversion"/>
  </si>
  <si>
    <t>13 운영비</t>
    <phoneticPr fontId="4" type="noConversion"/>
  </si>
  <si>
    <t>131 여비</t>
    <phoneticPr fontId="4" type="noConversion"/>
  </si>
  <si>
    <t>국내.외 여비</t>
    <phoneticPr fontId="4" type="noConversion"/>
  </si>
  <si>
    <t>132 수용비및수수료</t>
    <phoneticPr fontId="4" type="noConversion"/>
  </si>
  <si>
    <t>사무용품, 집기, 소모품 등</t>
    <phoneticPr fontId="4" type="noConversion"/>
  </si>
  <si>
    <t xml:space="preserve"> - 기획관리팀</t>
    <phoneticPr fontId="4" type="noConversion"/>
  </si>
  <si>
    <t xml:space="preserve"> - 영양위생팀</t>
    <phoneticPr fontId="4" type="noConversion"/>
  </si>
  <si>
    <t xml:space="preserve"> - 의료(물리치료)팀</t>
    <phoneticPr fontId="4" type="noConversion"/>
  </si>
  <si>
    <t xml:space="preserve"> - 케어복지팀</t>
    <phoneticPr fontId="4" type="noConversion"/>
  </si>
  <si>
    <t>통행료 및 주차비</t>
    <phoneticPr fontId="4" type="noConversion"/>
  </si>
  <si>
    <t>카드수수료</t>
    <phoneticPr fontId="4" type="noConversion"/>
  </si>
  <si>
    <t>신문구독료</t>
    <phoneticPr fontId="4" type="noConversion"/>
  </si>
  <si>
    <t>정수기관리비</t>
    <phoneticPr fontId="4" type="noConversion"/>
  </si>
  <si>
    <t>복사기임대료</t>
    <phoneticPr fontId="4" type="noConversion"/>
  </si>
  <si>
    <t>엔젤시스템 월사용료</t>
    <phoneticPr fontId="4" type="noConversion"/>
  </si>
  <si>
    <t>소독방역비</t>
    <phoneticPr fontId="4" type="noConversion"/>
  </si>
  <si>
    <t>전기안전관리비</t>
    <phoneticPr fontId="4" type="noConversion"/>
  </si>
  <si>
    <t>안전관리비</t>
    <phoneticPr fontId="4" type="noConversion"/>
  </si>
  <si>
    <t>의료폐기물처리비</t>
    <phoneticPr fontId="4" type="noConversion"/>
  </si>
  <si>
    <t>종량제봉투</t>
    <phoneticPr fontId="4" type="noConversion"/>
  </si>
  <si>
    <t>133 공공요금</t>
    <phoneticPr fontId="4" type="noConversion"/>
  </si>
  <si>
    <t>전화요금</t>
    <phoneticPr fontId="4" type="noConversion"/>
  </si>
  <si>
    <t>케이블방송료</t>
    <phoneticPr fontId="4" type="noConversion"/>
  </si>
  <si>
    <t>전기요금</t>
    <phoneticPr fontId="4" type="noConversion"/>
  </si>
  <si>
    <t>상하수도요금</t>
    <phoneticPr fontId="4" type="noConversion"/>
  </si>
  <si>
    <t>134 제세공과금</t>
    <phoneticPr fontId="4" type="noConversion"/>
  </si>
  <si>
    <t>화재손해배상책임보험</t>
    <phoneticPr fontId="4" type="noConversion"/>
  </si>
  <si>
    <t>일반화재보험</t>
    <phoneticPr fontId="4" type="noConversion"/>
  </si>
  <si>
    <t>신원보증보험</t>
    <phoneticPr fontId="4" type="noConversion"/>
  </si>
  <si>
    <t>소방안전협회비</t>
    <phoneticPr fontId="4" type="noConversion"/>
  </si>
  <si>
    <t>대노협협회비</t>
    <phoneticPr fontId="4" type="noConversion"/>
  </si>
  <si>
    <t>한노중회비</t>
    <phoneticPr fontId="4" type="noConversion"/>
  </si>
  <si>
    <t>환경개선부담금(시설)</t>
    <phoneticPr fontId="4" type="noConversion"/>
  </si>
  <si>
    <t>생산물배상책임보험</t>
    <phoneticPr fontId="4" type="noConversion"/>
  </si>
  <si>
    <t>자동차보험(1302)</t>
    <phoneticPr fontId="4" type="noConversion"/>
  </si>
  <si>
    <t>자동차보험(7061)</t>
    <phoneticPr fontId="4" type="noConversion"/>
  </si>
  <si>
    <t>자동차보험(1655)</t>
    <phoneticPr fontId="4" type="noConversion"/>
  </si>
  <si>
    <t>가스정기검사비</t>
    <phoneticPr fontId="4" type="noConversion"/>
  </si>
  <si>
    <t>기타</t>
    <phoneticPr fontId="4" type="noConversion"/>
  </si>
  <si>
    <t>135 차량비</t>
    <phoneticPr fontId="4" type="noConversion"/>
  </si>
  <si>
    <t>자동차유류대</t>
    <phoneticPr fontId="4" type="noConversion"/>
  </si>
  <si>
    <t>자동차관리비</t>
    <phoneticPr fontId="4" type="noConversion"/>
  </si>
  <si>
    <t>136 기타운영비</t>
    <phoneticPr fontId="4" type="noConversion"/>
  </si>
  <si>
    <t>기타운영비</t>
    <phoneticPr fontId="4" type="noConversion"/>
  </si>
  <si>
    <t>02 재산조성비</t>
    <phoneticPr fontId="4" type="noConversion"/>
  </si>
  <si>
    <t>21 시설비</t>
    <phoneticPr fontId="4" type="noConversion"/>
  </si>
  <si>
    <t>211 시설비</t>
    <phoneticPr fontId="4" type="noConversion"/>
  </si>
  <si>
    <t>212 자산취득비</t>
    <phoneticPr fontId="4" type="noConversion"/>
  </si>
  <si>
    <t>의료재활</t>
    <phoneticPr fontId="4" type="noConversion"/>
  </si>
  <si>
    <t>케어복지</t>
    <phoneticPr fontId="4" type="noConversion"/>
  </si>
  <si>
    <t>213 시설장비유지비</t>
    <phoneticPr fontId="4" type="noConversion"/>
  </si>
  <si>
    <t>엘리베이터관리비(현대)</t>
    <phoneticPr fontId="4" type="noConversion"/>
  </si>
  <si>
    <t>엘리베이터관리비(오티스)</t>
    <phoneticPr fontId="4" type="noConversion"/>
  </si>
  <si>
    <t>03 사업비</t>
    <phoneticPr fontId="4" type="noConversion"/>
  </si>
  <si>
    <t>31 운영비</t>
    <phoneticPr fontId="4" type="noConversion"/>
  </si>
  <si>
    <t>311 생계비</t>
    <phoneticPr fontId="4" type="noConversion"/>
  </si>
  <si>
    <t>생계비</t>
    <phoneticPr fontId="4" type="noConversion"/>
  </si>
  <si>
    <t>식재료비</t>
    <phoneticPr fontId="4" type="noConversion"/>
  </si>
  <si>
    <t>주부식비</t>
    <phoneticPr fontId="4" type="noConversion"/>
  </si>
  <si>
    <t>특별위로비</t>
    <phoneticPr fontId="4" type="noConversion"/>
  </si>
  <si>
    <t>춘계부식비</t>
    <phoneticPr fontId="4" type="noConversion"/>
  </si>
  <si>
    <t>월동김장비</t>
    <phoneticPr fontId="4" type="noConversion"/>
  </si>
  <si>
    <t>312 수용기관경비</t>
    <phoneticPr fontId="4" type="noConversion"/>
  </si>
  <si>
    <t>기저귀 및 위생매트</t>
    <phoneticPr fontId="4" type="noConversion"/>
  </si>
  <si>
    <t>313 피복비</t>
    <phoneticPr fontId="4" type="noConversion"/>
  </si>
  <si>
    <t>생활복, 이불 양말 등</t>
    <phoneticPr fontId="4" type="noConversion"/>
  </si>
  <si>
    <t>314 의료비</t>
    <phoneticPr fontId="4" type="noConversion"/>
  </si>
  <si>
    <t>의약품 구입비</t>
    <phoneticPr fontId="4" type="noConversion"/>
  </si>
  <si>
    <t>기타 진료비 등</t>
    <phoneticPr fontId="4" type="noConversion"/>
  </si>
  <si>
    <t>315 장의비</t>
    <phoneticPr fontId="4" type="noConversion"/>
  </si>
  <si>
    <t>장의비</t>
    <phoneticPr fontId="4" type="noConversion"/>
  </si>
  <si>
    <t>319 연료비</t>
    <phoneticPr fontId="4" type="noConversion"/>
  </si>
  <si>
    <t>도시가스요금</t>
    <phoneticPr fontId="4" type="noConversion"/>
  </si>
  <si>
    <t>가스요금</t>
    <phoneticPr fontId="4" type="noConversion"/>
  </si>
  <si>
    <t>33 일반사업비</t>
    <phoneticPr fontId="4" type="noConversion"/>
  </si>
  <si>
    <t>335 프로그램사업비</t>
    <phoneticPr fontId="4" type="noConversion"/>
  </si>
  <si>
    <t>04 전출금</t>
    <phoneticPr fontId="4" type="noConversion"/>
  </si>
  <si>
    <t>41 전출금</t>
    <phoneticPr fontId="4" type="noConversion"/>
  </si>
  <si>
    <t>411 법인회계전출금</t>
    <phoneticPr fontId="4" type="noConversion"/>
  </si>
  <si>
    <t>05 과년도지출</t>
    <phoneticPr fontId="4" type="noConversion"/>
  </si>
  <si>
    <t>51 과년도지출</t>
    <phoneticPr fontId="4" type="noConversion"/>
  </si>
  <si>
    <t>511 과년도지출</t>
    <phoneticPr fontId="4" type="noConversion"/>
  </si>
  <si>
    <t>06 부채상환금</t>
    <phoneticPr fontId="4" type="noConversion"/>
  </si>
  <si>
    <t>61 부채상환금</t>
    <phoneticPr fontId="4" type="noConversion"/>
  </si>
  <si>
    <t>611 원금상환금</t>
    <phoneticPr fontId="4" type="noConversion"/>
  </si>
  <si>
    <t>612 이자지불금</t>
    <phoneticPr fontId="4" type="noConversion"/>
  </si>
  <si>
    <t>07 잡지출</t>
    <phoneticPr fontId="4" type="noConversion"/>
  </si>
  <si>
    <t>71 잡지출</t>
    <phoneticPr fontId="4" type="noConversion"/>
  </si>
  <si>
    <t>711 잡지출</t>
    <phoneticPr fontId="4" type="noConversion"/>
  </si>
  <si>
    <t>08 예비비 및 기타</t>
    <phoneticPr fontId="4" type="noConversion"/>
  </si>
  <si>
    <t>81 예비비 및 기타</t>
    <phoneticPr fontId="4" type="noConversion"/>
  </si>
  <si>
    <t>811 예비비</t>
    <phoneticPr fontId="4" type="noConversion"/>
  </si>
  <si>
    <t>차기이월</t>
    <phoneticPr fontId="4" type="noConversion"/>
  </si>
  <si>
    <t>812 반환금</t>
    <phoneticPr fontId="4" type="noConversion"/>
  </si>
  <si>
    <t>정부보조금반환금</t>
    <phoneticPr fontId="4" type="noConversion"/>
  </si>
  <si>
    <t>09 적립금</t>
    <phoneticPr fontId="4" type="noConversion"/>
  </si>
  <si>
    <t>91 운영충당적립금</t>
    <phoneticPr fontId="4" type="noConversion"/>
  </si>
  <si>
    <t>911 운영충당적립금</t>
    <phoneticPr fontId="4" type="noConversion"/>
  </si>
  <si>
    <t>10 준비금</t>
    <phoneticPr fontId="4" type="noConversion"/>
  </si>
  <si>
    <t>101 환경개선준비금</t>
    <phoneticPr fontId="4" type="noConversion"/>
  </si>
  <si>
    <t>1011시설환경개선준비금</t>
    <phoneticPr fontId="4" type="noConversion"/>
  </si>
  <si>
    <t>일용잡금</t>
    <phoneticPr fontId="4" type="noConversion"/>
  </si>
  <si>
    <t>원</t>
    <phoneticPr fontId="4" type="noConversion"/>
  </si>
  <si>
    <t>×</t>
    <phoneticPr fontId="4" type="noConversion"/>
  </si>
  <si>
    <t>공실률</t>
    <phoneticPr fontId="4" type="noConversion"/>
  </si>
  <si>
    <t>촉탁의 진료비</t>
    <phoneticPr fontId="4" type="noConversion"/>
  </si>
  <si>
    <t>원</t>
    <phoneticPr fontId="4" type="noConversion"/>
  </si>
  <si>
    <t>×</t>
    <phoneticPr fontId="4" type="noConversion"/>
  </si>
  <si>
    <t>회</t>
    <phoneticPr fontId="4" type="noConversion"/>
  </si>
  <si>
    <t>=</t>
    <phoneticPr fontId="4" type="noConversion"/>
  </si>
  <si>
    <t>명</t>
    <phoneticPr fontId="4" type="noConversion"/>
  </si>
  <si>
    <t xml:space="preserve"> - 의료팀</t>
    <phoneticPr fontId="4" type="noConversion"/>
  </si>
  <si>
    <t>년</t>
    <phoneticPr fontId="4" type="noConversion"/>
  </si>
  <si>
    <t>=</t>
    <phoneticPr fontId="4" type="noConversion"/>
  </si>
  <si>
    <t>132 수용비및수수료</t>
    <phoneticPr fontId="4" type="noConversion"/>
  </si>
  <si>
    <t xml:space="preserve"> 예  산  총  칙</t>
    <phoneticPr fontId="4" type="noConversion"/>
  </si>
  <si>
    <t>3. 본 예산은 사회복지법인 재무회계규칙 제 2장 예산과결산에 의거 편성하며 집행한다.</t>
    <phoneticPr fontId="4" type="noConversion"/>
  </si>
  <si>
    <t xml:space="preserve">4. 장기요양사업수입, 보조금, 후원금등의 세입이 감소할 경우 기존사업을 축소할 수 </t>
    <phoneticPr fontId="4" type="noConversion"/>
  </si>
  <si>
    <t xml:space="preserve">   있다.</t>
    <phoneticPr fontId="4" type="noConversion"/>
  </si>
  <si>
    <t xml:space="preserve">5. 장기요양사업수입,국시비보조금, 후원금등의 세입이 증가 할 경우 세입세출예산을 </t>
    <phoneticPr fontId="4" type="noConversion"/>
  </si>
  <si>
    <t xml:space="preserve">   초과할 수 있다.</t>
    <phoneticPr fontId="4" type="noConversion"/>
  </si>
  <si>
    <t xml:space="preserve">6. 보편적으로 발생하는 지출에 있어서는 세출예산에도 불구하고 초과 집행하고 차기 </t>
    <phoneticPr fontId="4" type="noConversion"/>
  </si>
  <si>
    <t xml:space="preserve">   이사회에서 추가경정예산을 승인 받을 수 있다.</t>
    <phoneticPr fontId="4" type="noConversion"/>
  </si>
  <si>
    <t xml:space="preserve">7. 세출예산에서 초과지출이 발생할 경우에 동일관 내의 목간전용으로 부족한 예산을  </t>
    <phoneticPr fontId="4" type="noConversion"/>
  </si>
  <si>
    <t xml:space="preserve">    집행 할 수가 있다.</t>
    <phoneticPr fontId="4" type="noConversion"/>
  </si>
  <si>
    <t>기타</t>
    <phoneticPr fontId="4" type="noConversion"/>
  </si>
  <si>
    <t>원</t>
    <phoneticPr fontId="4" type="noConversion"/>
  </si>
  <si>
    <t>×</t>
    <phoneticPr fontId="4" type="noConversion"/>
  </si>
  <si>
    <t>년</t>
    <phoneticPr fontId="4" type="noConversion"/>
  </si>
  <si>
    <t>=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</si>
  <si>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</si>
  <si>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</si>
  <si>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</si>
  <si>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</si>
  <si>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증 감(B-A)</t>
    <phoneticPr fontId="4" type="noConversion"/>
  </si>
  <si>
    <t>총        계</t>
    <phoneticPr fontId="4" type="noConversion"/>
  </si>
  <si>
    <t>01입소자부담금수입</t>
    <phoneticPr fontId="4" type="noConversion"/>
  </si>
  <si>
    <t>입소비용수입</t>
    <phoneticPr fontId="4" type="noConversion"/>
  </si>
  <si>
    <t>02사 업 수 입</t>
    <phoneticPr fontId="4" type="noConversion"/>
  </si>
  <si>
    <t>사업수입</t>
    <phoneticPr fontId="4" type="noConversion"/>
  </si>
  <si>
    <t>03과년도수입</t>
    <phoneticPr fontId="4" type="noConversion"/>
  </si>
  <si>
    <t>과년도수입</t>
    <phoneticPr fontId="4" type="noConversion"/>
  </si>
  <si>
    <t>04보   조   금</t>
    <phoneticPr fontId="4" type="noConversion"/>
  </si>
  <si>
    <t>보조금수입</t>
    <phoneticPr fontId="4" type="noConversion"/>
  </si>
  <si>
    <t>05후   원   금</t>
    <phoneticPr fontId="4" type="noConversion"/>
  </si>
  <si>
    <t>후원금 수입</t>
    <phoneticPr fontId="4" type="noConversion"/>
  </si>
  <si>
    <t>06요양급여수입</t>
    <phoneticPr fontId="4" type="noConversion"/>
  </si>
  <si>
    <t>요양급여수입</t>
    <phoneticPr fontId="4" type="noConversion"/>
  </si>
  <si>
    <t>07차   입   금</t>
    <phoneticPr fontId="4" type="noConversion"/>
  </si>
  <si>
    <t>차입금</t>
    <phoneticPr fontId="4" type="noConversion"/>
  </si>
  <si>
    <t>08전   입   금</t>
    <phoneticPr fontId="4" type="noConversion"/>
  </si>
  <si>
    <t>전입금</t>
    <phoneticPr fontId="4" type="noConversion"/>
  </si>
  <si>
    <t>09이   월   금</t>
    <phoneticPr fontId="4" type="noConversion"/>
  </si>
  <si>
    <t>이월금</t>
    <phoneticPr fontId="4" type="noConversion"/>
  </si>
  <si>
    <t>10잡   수   입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</si>
  <si>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</si>
  <si>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</si>
  <si>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</si>
  <si>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01사   무   비</t>
    <phoneticPr fontId="4" type="noConversion"/>
  </si>
  <si>
    <t>02재산조성비</t>
    <phoneticPr fontId="4" type="noConversion"/>
  </si>
  <si>
    <t>03사   업   비</t>
    <phoneticPr fontId="4" type="noConversion"/>
  </si>
  <si>
    <t>04전   출   금</t>
    <phoneticPr fontId="4" type="noConversion"/>
  </si>
  <si>
    <t>05과년도지출</t>
    <phoneticPr fontId="4" type="noConversion"/>
  </si>
  <si>
    <t>06상   환   금</t>
    <phoneticPr fontId="4" type="noConversion"/>
  </si>
  <si>
    <t>07잡   지   출</t>
    <phoneticPr fontId="4" type="noConversion"/>
  </si>
  <si>
    <t>08예   비   비</t>
    <phoneticPr fontId="4" type="noConversion"/>
  </si>
  <si>
    <t>09적   립   금</t>
    <phoneticPr fontId="4" type="noConversion"/>
  </si>
  <si>
    <t>10준   비   금</t>
    <phoneticPr fontId="4" type="noConversion"/>
  </si>
  <si>
    <t>년</t>
    <phoneticPr fontId="4" type="noConversion"/>
  </si>
  <si>
    <t>(2</t>
    <phoneticPr fontId="4" type="noConversion"/>
  </si>
  <si>
    <t>회)</t>
    <phoneticPr fontId="4" type="noConversion"/>
  </si>
  <si>
    <t>명</t>
    <phoneticPr fontId="4" type="noConversion"/>
  </si>
  <si>
    <t>월</t>
    <phoneticPr fontId="4" type="noConversion"/>
  </si>
  <si>
    <t>연말성과포상</t>
    <phoneticPr fontId="4" type="noConversion"/>
  </si>
  <si>
    <t>특수건강검진(신규)</t>
    <phoneticPr fontId="4" type="noConversion"/>
  </si>
  <si>
    <t>회</t>
    <phoneticPr fontId="4" type="noConversion"/>
  </si>
  <si>
    <t>원</t>
    <phoneticPr fontId="4" type="noConversion"/>
  </si>
  <si>
    <t>식</t>
    <phoneticPr fontId="4" type="noConversion"/>
  </si>
  <si>
    <t>명절선물</t>
    <phoneticPr fontId="4" type="noConversion"/>
  </si>
  <si>
    <t>분기별 층별회식</t>
    <phoneticPr fontId="4" type="noConversion"/>
  </si>
  <si>
    <t>자판기 커피,종이컵</t>
    <phoneticPr fontId="4" type="noConversion"/>
  </si>
  <si>
    <t>(분기)</t>
    <phoneticPr fontId="4" type="noConversion"/>
  </si>
  <si>
    <t>구인광고비</t>
    <phoneticPr fontId="4" type="noConversion"/>
  </si>
  <si>
    <t>세라젬임대사용료</t>
    <phoneticPr fontId="4" type="noConversion"/>
  </si>
  <si>
    <t>인터넷사용료</t>
    <phoneticPr fontId="4" type="noConversion"/>
  </si>
  <si>
    <t>우편료, 통신문자충전 등</t>
    <phoneticPr fontId="4" type="noConversion"/>
  </si>
  <si>
    <t>정화조 오물수거료</t>
    <phoneticPr fontId="4" type="noConversion"/>
  </si>
  <si>
    <t>자동차보험(0432)</t>
    <phoneticPr fontId="4" type="noConversion"/>
  </si>
  <si>
    <t>영업배상책임보험</t>
    <phoneticPr fontId="4" type="noConversion"/>
  </si>
  <si>
    <t>자동차세(4대)</t>
    <phoneticPr fontId="4" type="noConversion"/>
  </si>
  <si>
    <t>가스사고배상책임보험</t>
    <phoneticPr fontId="4" type="noConversion"/>
  </si>
  <si>
    <t>사회복지협의회연회비</t>
    <phoneticPr fontId="4" type="noConversion"/>
  </si>
  <si>
    <t>기타 시설유지 및 관리비</t>
    <phoneticPr fontId="4" type="noConversion"/>
  </si>
  <si>
    <t>식</t>
    <phoneticPr fontId="4" type="noConversion"/>
  </si>
  <si>
    <t>점보롤휴지</t>
    <phoneticPr fontId="4" type="noConversion"/>
  </si>
  <si>
    <t>의료 소모품 구입비</t>
    <phoneticPr fontId="4" type="noConversion"/>
  </si>
  <si>
    <t>보호자간담회(상.하반기)</t>
    <phoneticPr fontId="4" type="noConversion"/>
  </si>
  <si>
    <t>장기근속장려금</t>
    <phoneticPr fontId="4" type="noConversion"/>
  </si>
  <si>
    <t>임금예산참조</t>
    <phoneticPr fontId="4" type="noConversion"/>
  </si>
  <si>
    <t>=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</si>
  <si>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</si>
  <si>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</si>
  <si>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</si>
  <si>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시설비</t>
    <phoneticPr fontId="4" type="noConversion"/>
  </si>
  <si>
    <t>일반사업비</t>
    <phoneticPr fontId="4" type="noConversion"/>
  </si>
  <si>
    <t>전출금</t>
    <phoneticPr fontId="4" type="noConversion"/>
  </si>
  <si>
    <t>과년도지출</t>
    <phoneticPr fontId="4" type="noConversion"/>
  </si>
  <si>
    <t>부채상환금</t>
    <phoneticPr fontId="4" type="noConversion"/>
  </si>
  <si>
    <t>잡지출</t>
    <phoneticPr fontId="4" type="noConversion"/>
  </si>
  <si>
    <t>예비비</t>
    <phoneticPr fontId="4" type="noConversion"/>
  </si>
  <si>
    <t>운영충당적립금</t>
    <phoneticPr fontId="4" type="noConversion"/>
  </si>
  <si>
    <t>환경개선준비금</t>
    <phoneticPr fontId="4" type="noConversion"/>
  </si>
  <si>
    <t xml:space="preserve">직원근무복(각파트별) </t>
    <phoneticPr fontId="4" type="noConversion"/>
  </si>
  <si>
    <t>개원11주년 기념행사</t>
    <phoneticPr fontId="4" type="noConversion"/>
  </si>
  <si>
    <t>우수직원 포상휴가비</t>
    <phoneticPr fontId="4" type="noConversion"/>
  </si>
  <si>
    <t>음식물쓰레기처리비</t>
    <phoneticPr fontId="4" type="noConversion"/>
  </si>
  <si>
    <r>
      <t>기획홍보사업비</t>
    </r>
    <r>
      <rPr>
        <sz val="6"/>
        <rFont val="굴림"/>
        <family val="3"/>
        <charset val="129"/>
      </rPr>
      <t xml:space="preserve">
(소식지,리플렛제작등)</t>
    </r>
    <phoneticPr fontId="4" type="noConversion"/>
  </si>
  <si>
    <t>원</t>
    <phoneticPr fontId="4" type="noConversion"/>
  </si>
  <si>
    <t>식</t>
    <phoneticPr fontId="4" type="noConversion"/>
  </si>
  <si>
    <t>=</t>
    <phoneticPr fontId="4" type="noConversion"/>
  </si>
  <si>
    <r>
      <t xml:space="preserve">가족지원프로그램
</t>
    </r>
    <r>
      <rPr>
        <sz val="6"/>
        <rFont val="굴림"/>
        <family val="3"/>
        <charset val="129"/>
      </rPr>
      <t>(명절행사,어버이날,생신잔치,꽃박람회등)</t>
    </r>
    <phoneticPr fontId="4" type="noConversion"/>
  </si>
  <si>
    <r>
      <t>지역연계사업비</t>
    </r>
    <r>
      <rPr>
        <sz val="6"/>
        <rFont val="굴림"/>
        <family val="3"/>
        <charset val="129"/>
      </rPr>
      <t xml:space="preserve">
(봉사자및후원자 관리)</t>
    </r>
    <phoneticPr fontId="4" type="noConversion"/>
  </si>
  <si>
    <r>
      <t xml:space="preserve">특별행사프로그램
</t>
    </r>
    <r>
      <rPr>
        <sz val="6"/>
        <rFont val="굴림"/>
        <family val="3"/>
        <charset val="129"/>
      </rPr>
      <t>(소규모나들이,효도관광,어우러짐)</t>
    </r>
    <phoneticPr fontId="4" type="noConversion"/>
  </si>
  <si>
    <t>회</t>
    <phoneticPr fontId="4" type="noConversion"/>
  </si>
  <si>
    <r>
      <t xml:space="preserve">치매프로그램 강사료
</t>
    </r>
    <r>
      <rPr>
        <sz val="7"/>
        <rFont val="굴림"/>
        <family val="3"/>
        <charset val="129"/>
      </rPr>
      <t>(통합/작업.놀이PG)</t>
    </r>
    <phoneticPr fontId="4" type="noConversion"/>
  </si>
  <si>
    <t>특화프로그램(시장놀이)</t>
    <phoneticPr fontId="4" type="noConversion"/>
  </si>
  <si>
    <t>식</t>
    <phoneticPr fontId="4" type="noConversion"/>
  </si>
  <si>
    <t>×</t>
    <phoneticPr fontId="4" type="noConversion"/>
  </si>
  <si>
    <t>치매프로그램 재료비</t>
    <phoneticPr fontId="4" type="noConversion"/>
  </si>
  <si>
    <t>한국사회복지공제상해보험</t>
    <phoneticPr fontId="4" type="noConversion"/>
  </si>
  <si>
    <t>영양위생</t>
    <phoneticPr fontId="4" type="noConversion"/>
  </si>
  <si>
    <t>시설장비교체등</t>
    <phoneticPr fontId="4" type="noConversion"/>
  </si>
  <si>
    <t>소방시설 점검 및 보수공사</t>
    <phoneticPr fontId="4" type="noConversion"/>
  </si>
  <si>
    <t>기획관리</t>
    <phoneticPr fontId="4" type="noConversion"/>
  </si>
  <si>
    <t>시설환경개선 준비금</t>
    <phoneticPr fontId="4" type="noConversion"/>
  </si>
  <si>
    <t>원</t>
    <phoneticPr fontId="4" type="noConversion"/>
  </si>
  <si>
    <t>×</t>
    <phoneticPr fontId="4" type="noConversion"/>
  </si>
  <si>
    <t>월</t>
    <phoneticPr fontId="4" type="noConversion"/>
  </si>
  <si>
    <t>=</t>
    <phoneticPr fontId="4" type="noConversion"/>
  </si>
  <si>
    <t>■ 시설명 : 무량수전노인전문요양원</t>
    <phoneticPr fontId="4" type="noConversion"/>
  </si>
  <si>
    <t>(단위 : 원)</t>
    <phoneticPr fontId="4" type="noConversion"/>
  </si>
  <si>
    <t>관</t>
    <phoneticPr fontId="4" type="noConversion"/>
  </si>
  <si>
    <t>항</t>
    <phoneticPr fontId="4" type="noConversion"/>
  </si>
  <si>
    <t>목</t>
    <phoneticPr fontId="4" type="noConversion"/>
  </si>
  <si>
    <t>산 출 기 초</t>
    <phoneticPr fontId="4" type="noConversion"/>
  </si>
  <si>
    <t>총  계</t>
    <phoneticPr fontId="4" type="noConversion"/>
  </si>
  <si>
    <t>01 입소자부담금수입</t>
    <phoneticPr fontId="4" type="noConversion"/>
  </si>
  <si>
    <t>11 입소자부담금수입</t>
    <phoneticPr fontId="4" type="noConversion"/>
  </si>
  <si>
    <t>111 입소비용수입</t>
    <phoneticPr fontId="4" type="noConversion"/>
  </si>
  <si>
    <t xml:space="preserve"> 본인부담금수입</t>
    <phoneticPr fontId="4" type="noConversion"/>
  </si>
  <si>
    <t xml:space="preserve">  1등급</t>
    <phoneticPr fontId="4" type="noConversion"/>
  </si>
  <si>
    <t>원</t>
    <phoneticPr fontId="4" type="noConversion"/>
  </si>
  <si>
    <t>×</t>
    <phoneticPr fontId="4" type="noConversion"/>
  </si>
  <si>
    <t>일</t>
    <phoneticPr fontId="4" type="noConversion"/>
  </si>
  <si>
    <t>×</t>
    <phoneticPr fontId="4" type="noConversion"/>
  </si>
  <si>
    <t>명</t>
    <phoneticPr fontId="4" type="noConversion"/>
  </si>
  <si>
    <t>=</t>
    <phoneticPr fontId="4" type="noConversion"/>
  </si>
  <si>
    <t xml:space="preserve">  2등급</t>
    <phoneticPr fontId="4" type="noConversion"/>
  </si>
  <si>
    <t>원</t>
    <phoneticPr fontId="4" type="noConversion"/>
  </si>
  <si>
    <t>×</t>
    <phoneticPr fontId="4" type="noConversion"/>
  </si>
  <si>
    <t>일</t>
    <phoneticPr fontId="4" type="noConversion"/>
  </si>
  <si>
    <t xml:space="preserve">  3등급</t>
    <phoneticPr fontId="4" type="noConversion"/>
  </si>
  <si>
    <t xml:space="preserve">  4등급</t>
    <phoneticPr fontId="4" type="noConversion"/>
  </si>
  <si>
    <t xml:space="preserve">  1등급</t>
    <phoneticPr fontId="4" type="noConversion"/>
  </si>
  <si>
    <t xml:space="preserve"> 식재료비</t>
    <phoneticPr fontId="4" type="noConversion"/>
  </si>
  <si>
    <t xml:space="preserve"> 공실률</t>
    <phoneticPr fontId="4" type="noConversion"/>
  </si>
  <si>
    <t>원</t>
    <phoneticPr fontId="4" type="noConversion"/>
  </si>
  <si>
    <t>×</t>
    <phoneticPr fontId="4" type="noConversion"/>
  </si>
  <si>
    <t>=</t>
    <phoneticPr fontId="4" type="noConversion"/>
  </si>
  <si>
    <t>02 사업수입</t>
    <phoneticPr fontId="4" type="noConversion"/>
  </si>
  <si>
    <t>21 사업수입</t>
    <phoneticPr fontId="4" type="noConversion"/>
  </si>
  <si>
    <t>211 사업수입</t>
    <phoneticPr fontId="4" type="noConversion"/>
  </si>
  <si>
    <t>03 과년도수입</t>
    <phoneticPr fontId="4" type="noConversion"/>
  </si>
  <si>
    <t>31 과년도수입</t>
    <phoneticPr fontId="4" type="noConversion"/>
  </si>
  <si>
    <t xml:space="preserve"> 311 과년도수입</t>
    <phoneticPr fontId="4" type="noConversion"/>
  </si>
  <si>
    <t>04 보조금수입</t>
    <phoneticPr fontId="4" type="noConversion"/>
  </si>
  <si>
    <t>41 보조금수입</t>
    <phoneticPr fontId="4" type="noConversion"/>
  </si>
  <si>
    <t>411 국고보조금</t>
    <phoneticPr fontId="4" type="noConversion"/>
  </si>
  <si>
    <t xml:space="preserve"> 주부식비</t>
    <phoneticPr fontId="4" type="noConversion"/>
  </si>
  <si>
    <t>원</t>
    <phoneticPr fontId="4" type="noConversion"/>
  </si>
  <si>
    <t>×</t>
    <phoneticPr fontId="4" type="noConversion"/>
  </si>
  <si>
    <t>명</t>
    <phoneticPr fontId="4" type="noConversion"/>
  </si>
  <si>
    <t>월</t>
    <phoneticPr fontId="4" type="noConversion"/>
  </si>
  <si>
    <t>=</t>
    <phoneticPr fontId="4" type="noConversion"/>
  </si>
  <si>
    <t xml:space="preserve"> 피복비</t>
    <phoneticPr fontId="4" type="noConversion"/>
  </si>
  <si>
    <t>명</t>
    <phoneticPr fontId="4" type="noConversion"/>
  </si>
  <si>
    <t>월</t>
    <phoneticPr fontId="4" type="noConversion"/>
  </si>
  <si>
    <t>=</t>
    <phoneticPr fontId="4" type="noConversion"/>
  </si>
  <si>
    <t xml:space="preserve"> 특별위로비</t>
    <phoneticPr fontId="4" type="noConversion"/>
  </si>
  <si>
    <t>회</t>
    <phoneticPr fontId="4" type="noConversion"/>
  </si>
  <si>
    <t xml:space="preserve"> 월동대책비</t>
    <phoneticPr fontId="4" type="noConversion"/>
  </si>
  <si>
    <t xml:space="preserve"> 장제비</t>
    <phoneticPr fontId="4" type="noConversion"/>
  </si>
  <si>
    <t>구</t>
    <phoneticPr fontId="4" type="noConversion"/>
  </si>
  <si>
    <t>412 시.도 보조금</t>
    <phoneticPr fontId="4" type="noConversion"/>
  </si>
  <si>
    <t xml:space="preserve"> 피복비</t>
    <phoneticPr fontId="4" type="noConversion"/>
  </si>
  <si>
    <t xml:space="preserve"> 춘계부식비</t>
    <phoneticPr fontId="4" type="noConversion"/>
  </si>
  <si>
    <t xml:space="preserve"> 월동김장비</t>
    <phoneticPr fontId="4" type="noConversion"/>
  </si>
  <si>
    <t>413 시군구보조금</t>
    <phoneticPr fontId="4" type="noConversion"/>
  </si>
  <si>
    <t>414 기타 보조금</t>
    <phoneticPr fontId="4" type="noConversion"/>
  </si>
  <si>
    <t>05 후원금수입</t>
    <phoneticPr fontId="4" type="noConversion"/>
  </si>
  <si>
    <t>51 후원금수입</t>
    <phoneticPr fontId="4" type="noConversion"/>
  </si>
  <si>
    <t>511 지정후원금</t>
    <phoneticPr fontId="4" type="noConversion"/>
  </si>
  <si>
    <t>512 비지정후원금</t>
    <phoneticPr fontId="4" type="noConversion"/>
  </si>
  <si>
    <t>06 요양급여수입</t>
    <phoneticPr fontId="4" type="noConversion"/>
  </si>
  <si>
    <t>61 요양급여수입</t>
    <phoneticPr fontId="4" type="noConversion"/>
  </si>
  <si>
    <t>611 장기요양급여수입</t>
    <phoneticPr fontId="4" type="noConversion"/>
  </si>
  <si>
    <t xml:space="preserve"> 장기요양사업수입</t>
    <phoneticPr fontId="4" type="noConversion"/>
  </si>
  <si>
    <t xml:space="preserve">  1등급</t>
    <phoneticPr fontId="4" type="noConversion"/>
  </si>
  <si>
    <t>원</t>
    <phoneticPr fontId="4" type="noConversion"/>
  </si>
  <si>
    <t>×</t>
    <phoneticPr fontId="4" type="noConversion"/>
  </si>
  <si>
    <t>일</t>
    <phoneticPr fontId="4" type="noConversion"/>
  </si>
  <si>
    <t>명</t>
    <phoneticPr fontId="4" type="noConversion"/>
  </si>
  <si>
    <t>=</t>
    <phoneticPr fontId="4" type="noConversion"/>
  </si>
  <si>
    <t xml:space="preserve">  2등급</t>
    <phoneticPr fontId="4" type="noConversion"/>
  </si>
  <si>
    <t xml:space="preserve">  3등급</t>
    <phoneticPr fontId="4" type="noConversion"/>
  </si>
  <si>
    <t>관</t>
    <phoneticPr fontId="4" type="noConversion"/>
  </si>
  <si>
    <t>항</t>
    <phoneticPr fontId="4" type="noConversion"/>
  </si>
  <si>
    <t>목</t>
    <phoneticPr fontId="4" type="noConversion"/>
  </si>
  <si>
    <t>산 출 기 초</t>
    <phoneticPr fontId="4" type="noConversion"/>
  </si>
  <si>
    <t xml:space="preserve">  4등급</t>
    <phoneticPr fontId="4" type="noConversion"/>
  </si>
  <si>
    <t>공실률</t>
    <phoneticPr fontId="4" type="noConversion"/>
  </si>
  <si>
    <t>가산금</t>
    <phoneticPr fontId="4" type="noConversion"/>
  </si>
  <si>
    <t>장기근속장려금</t>
    <phoneticPr fontId="4" type="noConversion"/>
  </si>
  <si>
    <t>7년 이상 근속</t>
    <phoneticPr fontId="4" type="noConversion"/>
  </si>
  <si>
    <t>원</t>
    <phoneticPr fontId="4" type="noConversion"/>
  </si>
  <si>
    <t>×</t>
    <phoneticPr fontId="4" type="noConversion"/>
  </si>
  <si>
    <t>명</t>
    <phoneticPr fontId="4" type="noConversion"/>
  </si>
  <si>
    <t>월</t>
    <phoneticPr fontId="4" type="noConversion"/>
  </si>
  <si>
    <t>=</t>
    <phoneticPr fontId="4" type="noConversion"/>
  </si>
  <si>
    <t>5년 근속</t>
    <phoneticPr fontId="4" type="noConversion"/>
  </si>
  <si>
    <t>원</t>
    <phoneticPr fontId="4" type="noConversion"/>
  </si>
  <si>
    <t>×</t>
    <phoneticPr fontId="4" type="noConversion"/>
  </si>
  <si>
    <t>명</t>
    <phoneticPr fontId="4" type="noConversion"/>
  </si>
  <si>
    <t>월</t>
    <phoneticPr fontId="4" type="noConversion"/>
  </si>
  <si>
    <t>=</t>
    <phoneticPr fontId="4" type="noConversion"/>
  </si>
  <si>
    <t>3년 근속</t>
    <phoneticPr fontId="4" type="noConversion"/>
  </si>
  <si>
    <t>08 전입금</t>
    <phoneticPr fontId="8" type="noConversion"/>
  </si>
  <si>
    <t xml:space="preserve"> </t>
    <phoneticPr fontId="4" type="noConversion"/>
  </si>
  <si>
    <t>81 전입금</t>
    <phoneticPr fontId="8" type="noConversion"/>
  </si>
  <si>
    <t>811 법인전입금</t>
    <phoneticPr fontId="8" type="noConversion"/>
  </si>
  <si>
    <t>812 법인전입금(후원금)</t>
    <phoneticPr fontId="8" type="noConversion"/>
  </si>
  <si>
    <t>09 이월금</t>
    <phoneticPr fontId="8" type="noConversion"/>
  </si>
  <si>
    <t>91 이월금</t>
    <phoneticPr fontId="8" type="noConversion"/>
  </si>
  <si>
    <t>911 전년도이월금</t>
    <phoneticPr fontId="8" type="noConversion"/>
  </si>
  <si>
    <t>912 전년도이월금(후원금)</t>
    <phoneticPr fontId="8" type="noConversion"/>
  </si>
  <si>
    <t>10 잡수입</t>
    <phoneticPr fontId="4" type="noConversion"/>
  </si>
  <si>
    <t>101 잡수입</t>
    <phoneticPr fontId="4" type="noConversion"/>
  </si>
  <si>
    <t>1011 불용품매각대</t>
    <phoneticPr fontId="8" type="noConversion"/>
  </si>
  <si>
    <t>1012 기타예금이자수입</t>
    <phoneticPr fontId="4" type="noConversion"/>
  </si>
  <si>
    <t xml:space="preserve"> 통장이자수입</t>
    <phoneticPr fontId="4" type="noConversion"/>
  </si>
  <si>
    <t>=</t>
    <phoneticPr fontId="4" type="noConversion"/>
  </si>
  <si>
    <t>1013 기타잡수입</t>
    <phoneticPr fontId="4" type="noConversion"/>
  </si>
  <si>
    <t xml:space="preserve"> 직원식대</t>
    <phoneticPr fontId="4" type="noConversion"/>
  </si>
  <si>
    <t>원</t>
    <phoneticPr fontId="4" type="noConversion"/>
  </si>
  <si>
    <t>×</t>
    <phoneticPr fontId="4" type="noConversion"/>
  </si>
  <si>
    <t>명</t>
    <phoneticPr fontId="4" type="noConversion"/>
  </si>
  <si>
    <t>월</t>
    <phoneticPr fontId="4" type="noConversion"/>
  </si>
  <si>
    <t xml:space="preserve"> 공익요원식대</t>
    <phoneticPr fontId="4" type="noConversion"/>
  </si>
  <si>
    <t xml:space="preserve"> 요양보호사 실습비</t>
    <phoneticPr fontId="4" type="noConversion"/>
  </si>
  <si>
    <t xml:space="preserve"> 사회복지사 실습비</t>
    <phoneticPr fontId="4" type="noConversion"/>
  </si>
  <si>
    <t>년</t>
    <phoneticPr fontId="4" type="noConversion"/>
  </si>
  <si>
    <t xml:space="preserve"> 촉탁의비용</t>
    <phoneticPr fontId="4" type="noConversion"/>
  </si>
  <si>
    <t xml:space="preserve"> 일반대상 재진</t>
    <phoneticPr fontId="4" type="noConversion"/>
  </si>
  <si>
    <t xml:space="preserve"> 경감대상 재진</t>
    <phoneticPr fontId="4" type="noConversion"/>
  </si>
  <si>
    <t xml:space="preserve"> 일반대상 초진</t>
    <phoneticPr fontId="4" type="noConversion"/>
  </si>
  <si>
    <t xml:space="preserve"> 경감대상 초진</t>
    <phoneticPr fontId="4" type="noConversion"/>
  </si>
  <si>
    <t xml:space="preserve"> 기타 잡수입</t>
    <phoneticPr fontId="4" type="noConversion"/>
  </si>
  <si>
    <t>증감(B-A)</t>
    <phoneticPr fontId="4" type="noConversion"/>
  </si>
  <si>
    <t>원</t>
    <phoneticPr fontId="4" type="noConversion"/>
  </si>
  <si>
    <t>명</t>
    <phoneticPr fontId="4" type="noConversion"/>
  </si>
  <si>
    <t>월</t>
    <phoneticPr fontId="4" type="noConversion"/>
  </si>
  <si>
    <t>×</t>
    <phoneticPr fontId="4" type="noConversion"/>
  </si>
  <si>
    <t>임금예산참조</t>
    <phoneticPr fontId="4" type="noConversion"/>
  </si>
  <si>
    <t>=</t>
    <phoneticPr fontId="4" type="noConversion"/>
  </si>
  <si>
    <t>월</t>
    <phoneticPr fontId="4" type="noConversion"/>
  </si>
  <si>
    <t>기타사업비</t>
    <phoneticPr fontId="4" type="noConversion"/>
  </si>
  <si>
    <t>월동대책비</t>
    <phoneticPr fontId="4" type="noConversion"/>
  </si>
  <si>
    <r>
      <t>기타복리후생</t>
    </r>
    <r>
      <rPr>
        <sz val="6"/>
        <rFont val="굴림"/>
        <family val="3"/>
        <charset val="129"/>
      </rPr>
      <t>(송년의밤,직원의료비,종교활동지원,간식 제공 등)</t>
    </r>
    <phoneticPr fontId="4" type="noConversion"/>
  </si>
  <si>
    <t>생활용품 외</t>
    <phoneticPr fontId="4" type="noConversion"/>
  </si>
  <si>
    <t>기타 제반수수료 및 수리수선비</t>
    <phoneticPr fontId="4" type="noConversion"/>
  </si>
  <si>
    <r>
      <t xml:space="preserve">특화프로그램 강사료
</t>
    </r>
    <r>
      <rPr>
        <sz val="6"/>
        <rFont val="굴림"/>
        <family val="3"/>
        <charset val="129"/>
      </rPr>
      <t>(집단미술치료)</t>
    </r>
    <phoneticPr fontId="4" type="noConversion"/>
  </si>
  <si>
    <t>연장근로수당</t>
    <phoneticPr fontId="4" type="noConversion"/>
  </si>
  <si>
    <t>야간근로수당</t>
    <phoneticPr fontId="4" type="noConversion"/>
  </si>
  <si>
    <t>=</t>
    <phoneticPr fontId="4" type="noConversion"/>
  </si>
  <si>
    <t>기본급( 직무수당,기타고정수당 포함)</t>
    <phoneticPr fontId="4" type="noConversion"/>
  </si>
  <si>
    <t>명절휴가비</t>
    <phoneticPr fontId="4" type="noConversion"/>
  </si>
  <si>
    <t>식</t>
    <phoneticPr fontId="4" type="noConversion"/>
  </si>
  <si>
    <t xml:space="preserve"> 삼성카드캐쉬백(16~17년)</t>
    <phoneticPr fontId="4" type="noConversion"/>
  </si>
  <si>
    <t>기정 예산(A)</t>
    <phoneticPr fontId="4" type="noConversion"/>
  </si>
  <si>
    <t>경정 예산(B)</t>
    <phoneticPr fontId="4" type="noConversion"/>
  </si>
  <si>
    <t>1) 2018년 1차 추가경정 세입예산 내역</t>
    <phoneticPr fontId="4" type="noConversion"/>
  </si>
  <si>
    <t>2018년 무량수전노인전문요양원 1차 추가경정 예산 총괄내역서</t>
    <phoneticPr fontId="4" type="noConversion"/>
  </si>
  <si>
    <t>기정 예산(A)</t>
    <phoneticPr fontId="4" type="noConversion"/>
  </si>
  <si>
    <t xml:space="preserve"> 경정 예산(B)</t>
    <phoneticPr fontId="4" type="noConversion"/>
  </si>
  <si>
    <t>경정 예산(B)</t>
    <phoneticPr fontId="4" type="noConversion"/>
  </si>
  <si>
    <t>1. 무량수전노인전문요양원 2018년 1차 추가경정 세입.세출 예산은 다음과 같다.</t>
    <phoneticPr fontId="4" type="noConversion"/>
  </si>
  <si>
    <t>2 )2018년 1차 추가경정 세출예산 내역</t>
    <phoneticPr fontId="4" type="noConversion"/>
  </si>
  <si>
    <r>
      <t xml:space="preserve">2. 세입.세출 예산 총액은 </t>
    </r>
    <r>
      <rPr>
        <b/>
        <u/>
        <sz val="12"/>
        <rFont val="돋움"/>
        <family val="3"/>
        <charset val="129"/>
      </rPr>
      <t>3,876,060,126원</t>
    </r>
    <r>
      <rPr>
        <sz val="12"/>
        <rFont val="돋움"/>
        <family val="3"/>
        <charset val="129"/>
      </rPr>
      <t>으로한다.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</si>
</sst>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0.0%"/>
    <numFmt numFmtId="177" formatCode="#,##0_);[Red]\(#,##0\)"/>
    <numFmt numFmtId="178" formatCode="0_ "/>
    <numFmt numFmtId="179" formatCode="0.000%"/>
  </numFmts>
  <fonts count="2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4"/>
      <name val="맑은 고딕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"/>
      <family val="3"/>
      <charset val="129"/>
    </font>
    <font>
      <sz val="8"/>
      <name val="굴림체"/>
      <family val="3"/>
      <charset val="129"/>
    </font>
    <font>
      <sz val="6"/>
      <name val="굴림"/>
      <family val="3"/>
      <charset val="129"/>
    </font>
    <font>
      <b/>
      <sz val="9"/>
      <name val="굴림"/>
      <family val="3"/>
      <charset val="129"/>
    </font>
    <font>
      <sz val="8"/>
      <name val="굴림"/>
      <family val="3"/>
      <charset val="129"/>
    </font>
    <font>
      <sz val="7"/>
      <name val="굴림"/>
      <family val="3"/>
      <charset val="129"/>
    </font>
    <font>
      <sz val="5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20"/>
      <name val="돋움"/>
      <family val="3"/>
      <charset val="129"/>
    </font>
    <font>
      <sz val="12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바탕"/>
      <family val="1"/>
      <charset val="129"/>
    </font>
    <font>
      <b/>
      <sz val="16"/>
      <name val="바탕"/>
      <family val="1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4" fillId="0" borderId="0"/>
    <xf numFmtId="0" fontId="15" fillId="0" borderId="0">
      <alignment vertical="center"/>
    </xf>
    <xf numFmtId="0" fontId="1" fillId="0" borderId="0">
      <alignment vertical="center"/>
    </xf>
  </cellStyleXfs>
  <cellXfs count="30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11" xfId="0" applyNumberFormat="1" applyFont="1" applyBorder="1">
      <alignment vertical="center"/>
    </xf>
    <xf numFmtId="0" fontId="7" fillId="0" borderId="12" xfId="0" applyFont="1" applyBorder="1">
      <alignment vertical="center"/>
    </xf>
    <xf numFmtId="3" fontId="7" fillId="0" borderId="13" xfId="0" applyNumberFormat="1" applyFont="1" applyBorder="1">
      <alignment vertical="center"/>
    </xf>
    <xf numFmtId="0" fontId="7" fillId="0" borderId="13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3" fontId="7" fillId="0" borderId="14" xfId="0" applyNumberFormat="1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9" fillId="0" borderId="18" xfId="0" applyFont="1" applyBorder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/>
    </xf>
    <xf numFmtId="3" fontId="7" fillId="0" borderId="18" xfId="0" applyNumberFormat="1" applyFont="1" applyBorder="1">
      <alignment vertical="center"/>
    </xf>
    <xf numFmtId="0" fontId="10" fillId="0" borderId="19" xfId="0" applyFont="1" applyBorder="1">
      <alignment vertical="center"/>
    </xf>
    <xf numFmtId="3" fontId="7" fillId="0" borderId="20" xfId="0" applyNumberFormat="1" applyFont="1" applyBorder="1">
      <alignment vertical="center"/>
    </xf>
    <xf numFmtId="0" fontId="7" fillId="0" borderId="20" xfId="0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20" xfId="0" quotePrefix="1" applyFont="1" applyBorder="1">
      <alignment vertical="center"/>
    </xf>
    <xf numFmtId="3" fontId="10" fillId="0" borderId="21" xfId="0" applyNumberFormat="1" applyFont="1" applyBorder="1">
      <alignment vertical="center"/>
    </xf>
    <xf numFmtId="3" fontId="7" fillId="0" borderId="17" xfId="0" applyNumberFormat="1" applyFont="1" applyBorder="1" applyAlignment="1">
      <alignment horizontal="right" vertical="center"/>
    </xf>
    <xf numFmtId="3" fontId="7" fillId="0" borderId="17" xfId="0" applyNumberFormat="1" applyFont="1" applyBorder="1">
      <alignment vertical="center"/>
    </xf>
    <xf numFmtId="3" fontId="7" fillId="0" borderId="22" xfId="0" applyNumberFormat="1" applyFont="1" applyBorder="1" applyAlignment="1">
      <alignment horizontal="right" vertical="center"/>
    </xf>
    <xf numFmtId="0" fontId="7" fillId="0" borderId="23" xfId="0" applyFont="1" applyBorder="1">
      <alignment vertical="center"/>
    </xf>
    <xf numFmtId="3" fontId="7" fillId="0" borderId="0" xfId="0" applyNumberFormat="1" applyFont="1" applyBorder="1">
      <alignment vertical="center"/>
    </xf>
    <xf numFmtId="0" fontId="7" fillId="0" borderId="0" xfId="0" applyFont="1" applyBorder="1">
      <alignment vertical="center"/>
    </xf>
    <xf numFmtId="9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>
      <alignment vertical="center"/>
    </xf>
    <xf numFmtId="3" fontId="7" fillId="0" borderId="24" xfId="0" applyNumberFormat="1" applyFont="1" applyBorder="1">
      <alignment vertical="center"/>
    </xf>
    <xf numFmtId="0" fontId="10" fillId="0" borderId="23" xfId="0" applyFont="1" applyBorder="1">
      <alignment vertical="center"/>
    </xf>
    <xf numFmtId="3" fontId="7" fillId="0" borderId="0" xfId="0" applyNumberFormat="1" applyFont="1" applyBorder="1" applyAlignment="1">
      <alignment horizontal="center" vertical="center"/>
    </xf>
    <xf numFmtId="3" fontId="10" fillId="0" borderId="24" xfId="0" applyNumberFormat="1" applyFont="1" applyBorder="1">
      <alignment vertical="center"/>
    </xf>
    <xf numFmtId="176" fontId="7" fillId="0" borderId="0" xfId="0" applyNumberFormat="1" applyFont="1" applyBorder="1" applyAlignment="1">
      <alignment horizontal="center" vertical="center"/>
    </xf>
    <xf numFmtId="3" fontId="7" fillId="0" borderId="25" xfId="0" applyNumberFormat="1" applyFont="1" applyBorder="1" applyAlignment="1">
      <alignment horizontal="right" vertical="center"/>
    </xf>
    <xf numFmtId="0" fontId="7" fillId="0" borderId="17" xfId="0" applyFont="1" applyBorder="1">
      <alignment vertical="center"/>
    </xf>
    <xf numFmtId="3" fontId="7" fillId="0" borderId="26" xfId="0" applyNumberFormat="1" applyFont="1" applyBorder="1" applyAlignment="1">
      <alignment horizontal="right" vertical="center"/>
    </xf>
    <xf numFmtId="9" fontId="11" fillId="0" borderId="0" xfId="0" applyNumberFormat="1" applyFont="1" applyBorder="1" applyAlignment="1">
      <alignment horizontal="center" vertical="center"/>
    </xf>
    <xf numFmtId="3" fontId="7" fillId="0" borderId="21" xfId="0" applyNumberFormat="1" applyFont="1" applyBorder="1">
      <alignment vertical="center"/>
    </xf>
    <xf numFmtId="0" fontId="10" fillId="0" borderId="20" xfId="0" applyFont="1" applyBorder="1">
      <alignment vertical="center"/>
    </xf>
    <xf numFmtId="3" fontId="10" fillId="0" borderId="20" xfId="0" applyNumberFormat="1" applyFont="1" applyBorder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20" xfId="0" quotePrefix="1" applyFont="1" applyBorder="1">
      <alignment vertical="center"/>
    </xf>
    <xf numFmtId="0" fontId="7" fillId="0" borderId="13" xfId="0" quotePrefix="1" applyFont="1" applyBorder="1">
      <alignment vertical="center"/>
    </xf>
    <xf numFmtId="0" fontId="7" fillId="0" borderId="10" xfId="0" applyFont="1" applyBorder="1">
      <alignment vertical="center"/>
    </xf>
    <xf numFmtId="3" fontId="7" fillId="0" borderId="13" xfId="0" quotePrefix="1" applyNumberFormat="1" applyFont="1" applyBorder="1" applyAlignment="1">
      <alignment horizontal="right" vertical="center"/>
    </xf>
    <xf numFmtId="0" fontId="7" fillId="0" borderId="19" xfId="0" applyFont="1" applyBorder="1">
      <alignment vertical="center"/>
    </xf>
    <xf numFmtId="3" fontId="7" fillId="0" borderId="20" xfId="0" quotePrefix="1" applyNumberFormat="1" applyFont="1" applyBorder="1" applyAlignment="1">
      <alignment horizontal="right" vertical="center"/>
    </xf>
    <xf numFmtId="0" fontId="7" fillId="0" borderId="27" xfId="0" applyFont="1" applyBorder="1">
      <alignment vertical="center"/>
    </xf>
    <xf numFmtId="0" fontId="11" fillId="0" borderId="11" xfId="0" applyFont="1" applyBorder="1" applyAlignment="1">
      <alignment horizontal="left" vertical="center"/>
    </xf>
    <xf numFmtId="0" fontId="7" fillId="0" borderId="11" xfId="0" applyFont="1" applyBorder="1">
      <alignment vertical="center"/>
    </xf>
    <xf numFmtId="0" fontId="7" fillId="0" borderId="18" xfId="0" applyFont="1" applyBorder="1">
      <alignment vertical="center"/>
    </xf>
    <xf numFmtId="177" fontId="10" fillId="0" borderId="19" xfId="0" applyNumberFormat="1" applyFont="1" applyBorder="1" applyAlignment="1">
      <alignment horizontal="left" vertical="center"/>
    </xf>
    <xf numFmtId="3" fontId="10" fillId="0" borderId="20" xfId="0" applyNumberFormat="1" applyFont="1" applyBorder="1" applyAlignment="1">
      <alignment horizontal="right" vertical="center"/>
    </xf>
    <xf numFmtId="0" fontId="11" fillId="0" borderId="17" xfId="0" applyFont="1" applyBorder="1" applyAlignment="1">
      <alignment horizontal="left" vertical="center"/>
    </xf>
    <xf numFmtId="0" fontId="7" fillId="0" borderId="28" xfId="0" applyFont="1" applyBorder="1">
      <alignment vertical="center"/>
    </xf>
    <xf numFmtId="3" fontId="7" fillId="0" borderId="29" xfId="0" applyNumberFormat="1" applyFont="1" applyBorder="1" applyAlignment="1">
      <alignment horizontal="right" vertical="center"/>
    </xf>
    <xf numFmtId="3" fontId="7" fillId="0" borderId="29" xfId="0" applyNumberFormat="1" applyFont="1" applyBorder="1">
      <alignment vertical="center"/>
    </xf>
    <xf numFmtId="3" fontId="7" fillId="0" borderId="31" xfId="0" applyNumberFormat="1" applyFont="1" applyBorder="1">
      <alignment vertical="center"/>
    </xf>
    <xf numFmtId="0" fontId="7" fillId="0" borderId="31" xfId="0" applyFont="1" applyBorder="1">
      <alignment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11" fillId="0" borderId="19" xfId="0" applyFont="1" applyBorder="1">
      <alignment vertical="center"/>
    </xf>
    <xf numFmtId="0" fontId="7" fillId="0" borderId="5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18" xfId="0" applyFont="1" applyBorder="1" applyAlignment="1">
      <alignment vertical="center"/>
    </xf>
    <xf numFmtId="0" fontId="11" fillId="0" borderId="19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3" fontId="7" fillId="0" borderId="11" xfId="0" quotePrefix="1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7" fillId="0" borderId="29" xfId="0" applyFont="1" applyBorder="1" applyAlignment="1">
      <alignment horizontal="left" vertical="center"/>
    </xf>
    <xf numFmtId="3" fontId="7" fillId="0" borderId="31" xfId="0" applyNumberFormat="1" applyFont="1" applyBorder="1" applyAlignment="1">
      <alignment horizontal="right" vertical="center"/>
    </xf>
    <xf numFmtId="0" fontId="7" fillId="0" borderId="30" xfId="0" applyFont="1" applyBorder="1">
      <alignment vertical="center"/>
    </xf>
    <xf numFmtId="3" fontId="7" fillId="0" borderId="32" xfId="0" applyNumberFormat="1" applyFont="1" applyBorder="1">
      <alignment vertical="center"/>
    </xf>
    <xf numFmtId="0" fontId="10" fillId="0" borderId="0" xfId="0" applyFont="1">
      <alignment vertical="center"/>
    </xf>
    <xf numFmtId="3" fontId="7" fillId="0" borderId="37" xfId="0" applyNumberFormat="1" applyFont="1" applyBorder="1" applyAlignment="1">
      <alignment horizontal="right" vertical="center"/>
    </xf>
    <xf numFmtId="3" fontId="7" fillId="0" borderId="38" xfId="0" applyNumberFormat="1" applyFont="1" applyBorder="1">
      <alignment vertical="center"/>
    </xf>
    <xf numFmtId="3" fontId="7" fillId="0" borderId="39" xfId="0" applyNumberFormat="1" applyFont="1" applyBorder="1" applyAlignment="1">
      <alignment horizontal="right" vertical="center"/>
    </xf>
    <xf numFmtId="3" fontId="7" fillId="0" borderId="40" xfId="0" applyNumberFormat="1" applyFont="1" applyBorder="1">
      <alignment vertical="center"/>
    </xf>
    <xf numFmtId="0" fontId="7" fillId="0" borderId="40" xfId="0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3" fontId="7" fillId="0" borderId="41" xfId="0" applyNumberFormat="1" applyFont="1" applyBorder="1">
      <alignment vertical="center"/>
    </xf>
    <xf numFmtId="3" fontId="7" fillId="0" borderId="12" xfId="0" applyNumberFormat="1" applyFont="1" applyBorder="1" applyAlignment="1">
      <alignment horizontal="right" vertical="center"/>
    </xf>
    <xf numFmtId="3" fontId="7" fillId="0" borderId="20" xfId="0" applyNumberFormat="1" applyFont="1" applyBorder="1" applyAlignment="1">
      <alignment horizontal="right" vertical="center"/>
    </xf>
    <xf numFmtId="3" fontId="7" fillId="0" borderId="26" xfId="0" quotePrefix="1" applyNumberFormat="1" applyFont="1" applyBorder="1" applyAlignment="1">
      <alignment horizontal="right" vertical="center"/>
    </xf>
    <xf numFmtId="0" fontId="12" fillId="0" borderId="20" xfId="0" applyFont="1" applyBorder="1">
      <alignment vertical="center"/>
    </xf>
    <xf numFmtId="3" fontId="7" fillId="0" borderId="2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3" fontId="7" fillId="0" borderId="13" xfId="0" applyNumberFormat="1" applyFont="1" applyBorder="1" applyAlignment="1">
      <alignment horizontal="right" vertical="center" wrapText="1"/>
    </xf>
    <xf numFmtId="3" fontId="7" fillId="0" borderId="11" xfId="0" applyNumberFormat="1" applyFont="1" applyBorder="1" applyAlignment="1">
      <alignment vertical="center"/>
    </xf>
    <xf numFmtId="0" fontId="13" fillId="0" borderId="1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right" vertical="center"/>
    </xf>
    <xf numFmtId="3" fontId="7" fillId="0" borderId="5" xfId="0" applyNumberFormat="1" applyFont="1" applyBorder="1">
      <alignment vertical="center"/>
    </xf>
    <xf numFmtId="0" fontId="7" fillId="0" borderId="8" xfId="0" applyFont="1" applyBorder="1">
      <alignment vertical="center"/>
    </xf>
    <xf numFmtId="3" fontId="7" fillId="0" borderId="8" xfId="0" applyNumberFormat="1" applyFont="1" applyBorder="1">
      <alignment vertical="center"/>
    </xf>
    <xf numFmtId="3" fontId="7" fillId="0" borderId="9" xfId="0" applyNumberFormat="1" applyFont="1" applyBorder="1">
      <alignment vertical="center"/>
    </xf>
    <xf numFmtId="0" fontId="11" fillId="0" borderId="18" xfId="0" applyFont="1" applyBorder="1" applyAlignment="1">
      <alignment horizontal="left" vertical="center"/>
    </xf>
    <xf numFmtId="0" fontId="7" fillId="0" borderId="0" xfId="0" applyFont="1" applyBorder="1" applyAlignment="1">
      <alignment vertical="center" shrinkToFit="1"/>
    </xf>
    <xf numFmtId="0" fontId="11" fillId="0" borderId="5" xfId="0" applyFont="1" applyBorder="1" applyAlignment="1">
      <alignment horizontal="left" vertical="center"/>
    </xf>
    <xf numFmtId="0" fontId="7" fillId="0" borderId="8" xfId="0" quotePrefix="1" applyFont="1" applyBorder="1">
      <alignment vertical="center"/>
    </xf>
    <xf numFmtId="3" fontId="7" fillId="0" borderId="13" xfId="0" applyNumberFormat="1" applyFont="1" applyBorder="1" applyAlignment="1">
      <alignment horizontal="right" vertical="center"/>
    </xf>
    <xf numFmtId="3" fontId="7" fillId="0" borderId="25" xfId="0" quotePrefix="1" applyNumberFormat="1" applyFont="1" applyBorder="1" applyAlignment="1">
      <alignment horizontal="right" vertical="center"/>
    </xf>
    <xf numFmtId="0" fontId="11" fillId="0" borderId="20" xfId="0" applyFont="1" applyBorder="1">
      <alignment vertical="center"/>
    </xf>
    <xf numFmtId="3" fontId="7" fillId="0" borderId="6" xfId="0" quotePrefix="1" applyNumberFormat="1" applyFont="1" applyBorder="1" applyAlignment="1">
      <alignment horizontal="right" vertical="center"/>
    </xf>
    <xf numFmtId="0" fontId="11" fillId="0" borderId="8" xfId="0" applyFont="1" applyBorder="1">
      <alignment vertical="center"/>
    </xf>
    <xf numFmtId="0" fontId="7" fillId="0" borderId="8" xfId="0" applyFont="1" applyBorder="1" applyAlignment="1">
      <alignment horizontal="left" vertical="center"/>
    </xf>
    <xf numFmtId="0" fontId="11" fillId="0" borderId="13" xfId="0" applyFont="1" applyBorder="1">
      <alignment vertical="center"/>
    </xf>
    <xf numFmtId="3" fontId="7" fillId="0" borderId="22" xfId="0" quotePrefix="1" applyNumberFormat="1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3" fontId="5" fillId="0" borderId="0" xfId="0" applyNumberFormat="1" applyFont="1">
      <alignment vertical="center"/>
    </xf>
    <xf numFmtId="0" fontId="7" fillId="0" borderId="0" xfId="0" applyFont="1" applyBorder="1" applyAlignment="1">
      <alignment vertical="center" wrapText="1"/>
    </xf>
    <xf numFmtId="3" fontId="7" fillId="0" borderId="26" xfId="0" applyNumberFormat="1" applyFont="1" applyBorder="1" applyAlignment="1">
      <alignment vertical="center"/>
    </xf>
    <xf numFmtId="3" fontId="7" fillId="0" borderId="22" xfId="0" applyNumberFormat="1" applyFont="1" applyBorder="1" applyAlignment="1">
      <alignment vertical="center"/>
    </xf>
    <xf numFmtId="3" fontId="7" fillId="0" borderId="22" xfId="0" quotePrefix="1" applyNumberFormat="1" applyFont="1" applyBorder="1" applyAlignment="1">
      <alignment vertical="center"/>
    </xf>
    <xf numFmtId="0" fontId="11" fillId="0" borderId="0" xfId="0" applyFont="1" applyBorder="1">
      <alignment vertical="center"/>
    </xf>
    <xf numFmtId="0" fontId="7" fillId="0" borderId="7" xfId="0" applyFont="1" applyBorder="1" applyAlignment="1">
      <alignment horizontal="left" vertical="center"/>
    </xf>
    <xf numFmtId="0" fontId="7" fillId="0" borderId="13" xfId="0" applyFont="1" applyBorder="1" applyAlignment="1">
      <alignment vertical="center" shrinkToFit="1"/>
    </xf>
    <xf numFmtId="0" fontId="7" fillId="0" borderId="7" xfId="0" applyFont="1" applyBorder="1">
      <alignment vertical="center"/>
    </xf>
    <xf numFmtId="178" fontId="7" fillId="0" borderId="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0" fontId="7" fillId="0" borderId="19" xfId="0" applyFont="1" applyBorder="1" applyAlignment="1">
      <alignment horizontal="left" vertical="center" shrinkToFit="1"/>
    </xf>
    <xf numFmtId="0" fontId="7" fillId="0" borderId="34" xfId="0" applyFont="1" applyBorder="1">
      <alignment vertical="center"/>
    </xf>
    <xf numFmtId="0" fontId="7" fillId="0" borderId="20" xfId="0" applyFont="1" applyBorder="1" applyAlignment="1">
      <alignment vertical="center" shrinkToFit="1"/>
    </xf>
    <xf numFmtId="0" fontId="7" fillId="0" borderId="28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7" fillId="0" borderId="34" xfId="0" applyFont="1" applyBorder="1" applyAlignment="1">
      <alignment vertical="center"/>
    </xf>
    <xf numFmtId="3" fontId="11" fillId="0" borderId="20" xfId="0" applyNumberFormat="1" applyFont="1" applyBorder="1">
      <alignment vertical="center"/>
    </xf>
    <xf numFmtId="10" fontId="7" fillId="0" borderId="20" xfId="0" applyNumberFormat="1" applyFont="1" applyBorder="1">
      <alignment vertical="center"/>
    </xf>
    <xf numFmtId="176" fontId="7" fillId="0" borderId="20" xfId="0" applyNumberFormat="1" applyFont="1" applyBorder="1" applyAlignment="1">
      <alignment horizontal="center" vertical="center"/>
    </xf>
    <xf numFmtId="178" fontId="7" fillId="0" borderId="20" xfId="0" applyNumberFormat="1" applyFont="1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left" vertical="center"/>
    </xf>
    <xf numFmtId="0" fontId="9" fillId="0" borderId="45" xfId="0" applyFont="1" applyBorder="1" applyAlignment="1">
      <alignment horizontal="left" vertical="center"/>
    </xf>
    <xf numFmtId="3" fontId="7" fillId="0" borderId="44" xfId="0" applyNumberFormat="1" applyFont="1" applyBorder="1" applyAlignment="1">
      <alignment horizontal="right" vertical="center"/>
    </xf>
    <xf numFmtId="3" fontId="7" fillId="0" borderId="44" xfId="0" applyNumberFormat="1" applyFont="1" applyBorder="1">
      <alignment vertical="center"/>
    </xf>
    <xf numFmtId="3" fontId="7" fillId="0" borderId="43" xfId="0" quotePrefix="1" applyNumberFormat="1" applyFont="1" applyBorder="1" applyAlignment="1">
      <alignment horizontal="right" vertical="center"/>
    </xf>
    <xf numFmtId="0" fontId="7" fillId="0" borderId="46" xfId="0" applyFont="1" applyBorder="1">
      <alignment vertical="center"/>
    </xf>
    <xf numFmtId="3" fontId="7" fillId="0" borderId="46" xfId="0" applyNumberFormat="1" applyFont="1" applyBorder="1">
      <alignment vertical="center"/>
    </xf>
    <xf numFmtId="0" fontId="7" fillId="0" borderId="46" xfId="0" applyFont="1" applyBorder="1" applyAlignment="1">
      <alignment horizontal="center" vertical="center"/>
    </xf>
    <xf numFmtId="0" fontId="7" fillId="0" borderId="46" xfId="0" quotePrefix="1" applyFont="1" applyBorder="1">
      <alignment vertical="center"/>
    </xf>
    <xf numFmtId="3" fontId="7" fillId="0" borderId="47" xfId="0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>
      <alignment vertical="center"/>
    </xf>
    <xf numFmtId="0" fontId="7" fillId="0" borderId="23" xfId="0" applyFont="1" applyBorder="1" applyAlignment="1">
      <alignment horizontal="left" vertical="center" shrinkToFit="1"/>
    </xf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3" fontId="23" fillId="0" borderId="54" xfId="0" applyNumberFormat="1" applyFont="1" applyBorder="1" applyAlignment="1">
      <alignment horizontal="center" vertical="center"/>
    </xf>
    <xf numFmtId="3" fontId="23" fillId="0" borderId="55" xfId="0" applyNumberFormat="1" applyFont="1" applyBorder="1" applyAlignment="1">
      <alignment horizontal="center" vertical="center"/>
    </xf>
    <xf numFmtId="3" fontId="6" fillId="0" borderId="56" xfId="0" applyNumberFormat="1" applyFont="1" applyBorder="1" applyAlignment="1">
      <alignment horizontal="right" vertical="center"/>
    </xf>
    <xf numFmtId="3" fontId="6" fillId="0" borderId="57" xfId="0" applyNumberFormat="1" applyFont="1" applyBorder="1" applyAlignment="1">
      <alignment horizontal="right" vertical="center"/>
    </xf>
    <xf numFmtId="0" fontId="24" fillId="0" borderId="0" xfId="0" applyFont="1">
      <alignment vertical="center"/>
    </xf>
    <xf numFmtId="3" fontId="23" fillId="0" borderId="10" xfId="0" applyNumberFormat="1" applyFont="1" applyBorder="1" applyAlignment="1">
      <alignment horizontal="center" vertical="center"/>
    </xf>
    <xf numFmtId="3" fontId="23" fillId="0" borderId="25" xfId="0" applyNumberFormat="1" applyFont="1" applyBorder="1" applyAlignment="1">
      <alignment horizontal="center" vertical="center"/>
    </xf>
    <xf numFmtId="3" fontId="23" fillId="0" borderId="12" xfId="0" applyNumberFormat="1" applyFont="1" applyBorder="1">
      <alignment vertical="center"/>
    </xf>
    <xf numFmtId="3" fontId="23" fillId="0" borderId="58" xfId="0" applyNumberFormat="1" applyFont="1" applyBorder="1" applyAlignment="1">
      <alignment horizontal="right" vertical="center"/>
    </xf>
    <xf numFmtId="3" fontId="23" fillId="0" borderId="26" xfId="0" applyNumberFormat="1" applyFont="1" applyBorder="1" applyAlignment="1">
      <alignment horizontal="center" vertical="center"/>
    </xf>
    <xf numFmtId="3" fontId="23" fillId="0" borderId="11" xfId="0" applyNumberFormat="1" applyFont="1" applyBorder="1" applyAlignment="1">
      <alignment horizontal="right" vertical="center"/>
    </xf>
    <xf numFmtId="3" fontId="23" fillId="0" borderId="59" xfId="0" applyNumberFormat="1" applyFont="1" applyBorder="1" applyAlignment="1">
      <alignment horizontal="center" vertical="center"/>
    </xf>
    <xf numFmtId="3" fontId="23" fillId="0" borderId="43" xfId="0" applyNumberFormat="1" applyFont="1" applyBorder="1" applyAlignment="1">
      <alignment horizontal="center" vertical="center"/>
    </xf>
    <xf numFmtId="3" fontId="23" fillId="0" borderId="44" xfId="0" applyNumberFormat="1" applyFont="1" applyBorder="1">
      <alignment vertical="center"/>
    </xf>
    <xf numFmtId="3" fontId="23" fillId="0" borderId="60" xfId="0" applyNumberFormat="1" applyFont="1" applyBorder="1" applyAlignment="1">
      <alignment horizontal="right" vertical="center"/>
    </xf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Border="1" applyAlignment="1">
      <alignment horizontal="right" vertical="center"/>
    </xf>
    <xf numFmtId="3" fontId="23" fillId="0" borderId="0" xfId="0" applyNumberFormat="1" applyFont="1" applyBorder="1">
      <alignment vertical="center"/>
    </xf>
    <xf numFmtId="3" fontId="6" fillId="0" borderId="50" xfId="0" applyNumberFormat="1" applyFont="1" applyBorder="1" applyAlignment="1">
      <alignment horizontal="center" vertical="center"/>
    </xf>
    <xf numFmtId="3" fontId="6" fillId="0" borderId="51" xfId="0" applyNumberFormat="1" applyFont="1" applyBorder="1" applyAlignment="1">
      <alignment horizontal="center" vertical="center"/>
    </xf>
    <xf numFmtId="3" fontId="6" fillId="0" borderId="52" xfId="0" applyNumberFormat="1" applyFont="1" applyBorder="1" applyAlignment="1">
      <alignment horizontal="center" vertical="center"/>
    </xf>
    <xf numFmtId="3" fontId="6" fillId="0" borderId="52" xfId="0" applyNumberFormat="1" applyFont="1" applyBorder="1" applyAlignment="1">
      <alignment horizontal="center" vertical="center" shrinkToFit="1"/>
    </xf>
    <xf numFmtId="3" fontId="6" fillId="0" borderId="53" xfId="0" applyNumberFormat="1" applyFont="1" applyBorder="1" applyAlignment="1">
      <alignment horizontal="center" vertical="center"/>
    </xf>
    <xf numFmtId="3" fontId="6" fillId="0" borderId="56" xfId="0" applyNumberFormat="1" applyFont="1" applyBorder="1" applyAlignment="1">
      <alignment vertical="center"/>
    </xf>
    <xf numFmtId="3" fontId="6" fillId="0" borderId="57" xfId="0" applyNumberFormat="1" applyFont="1" applyBorder="1" applyAlignment="1">
      <alignment vertical="center"/>
    </xf>
    <xf numFmtId="3" fontId="23" fillId="0" borderId="11" xfId="0" applyNumberFormat="1" applyFont="1" applyBorder="1">
      <alignment vertical="center"/>
    </xf>
    <xf numFmtId="3" fontId="6" fillId="0" borderId="58" xfId="0" applyNumberFormat="1" applyFont="1" applyBorder="1" applyAlignment="1">
      <alignment vertical="center"/>
    </xf>
    <xf numFmtId="3" fontId="23" fillId="0" borderId="11" xfId="0" applyNumberFormat="1" applyFont="1" applyBorder="1" applyAlignment="1">
      <alignment horizontal="center" vertical="center"/>
    </xf>
    <xf numFmtId="41" fontId="4" fillId="0" borderId="0" xfId="0" applyNumberFormat="1" applyFont="1">
      <alignment vertical="center"/>
    </xf>
    <xf numFmtId="3" fontId="25" fillId="0" borderId="0" xfId="0" applyNumberFormat="1" applyFont="1" applyBorder="1" applyAlignment="1">
      <alignment horizontal="center" vertical="center"/>
    </xf>
    <xf numFmtId="3" fontId="6" fillId="0" borderId="60" xfId="0" applyNumberFormat="1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41" fontId="23" fillId="0" borderId="0" xfId="0" applyNumberFormat="1" applyFont="1" applyBorder="1" applyAlignment="1">
      <alignment vertical="center"/>
    </xf>
    <xf numFmtId="41" fontId="23" fillId="0" borderId="0" xfId="0" applyNumberFormat="1" applyFont="1" applyBorder="1">
      <alignment vertical="center"/>
    </xf>
    <xf numFmtId="41" fontId="6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41" fontId="25" fillId="0" borderId="0" xfId="0" applyNumberFormat="1" applyFont="1" applyBorder="1" applyAlignment="1">
      <alignment vertical="center"/>
    </xf>
    <xf numFmtId="41" fontId="26" fillId="0" borderId="0" xfId="0" applyNumberFormat="1" applyFont="1" applyBorder="1" applyAlignment="1">
      <alignment vertical="center"/>
    </xf>
    <xf numFmtId="0" fontId="7" fillId="0" borderId="2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29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3" fontId="7" fillId="0" borderId="61" xfId="0" applyNumberFormat="1" applyFont="1" applyBorder="1" applyAlignment="1">
      <alignment horizontal="right" vertical="center"/>
    </xf>
    <xf numFmtId="0" fontId="7" fillId="0" borderId="31" xfId="0" applyFont="1" applyBorder="1" applyAlignment="1">
      <alignment vertical="center" wrapText="1"/>
    </xf>
    <xf numFmtId="0" fontId="7" fillId="0" borderId="31" xfId="0" quotePrefix="1" applyFont="1" applyBorder="1">
      <alignment vertical="center"/>
    </xf>
    <xf numFmtId="3" fontId="7" fillId="0" borderId="61" xfId="0" quotePrefix="1" applyNumberFormat="1" applyFont="1" applyBorder="1" applyAlignment="1">
      <alignment horizontal="right" vertical="center"/>
    </xf>
    <xf numFmtId="3" fontId="23" fillId="0" borderId="1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10" fillId="0" borderId="30" xfId="0" applyFont="1" applyBorder="1">
      <alignment vertical="center"/>
    </xf>
    <xf numFmtId="3" fontId="10" fillId="0" borderId="32" xfId="0" applyNumberFormat="1" applyFont="1" applyBorder="1">
      <alignment vertical="center"/>
    </xf>
    <xf numFmtId="0" fontId="11" fillId="0" borderId="29" xfId="0" applyFont="1" applyBorder="1" applyAlignment="1">
      <alignment horizontal="left" vertical="center"/>
    </xf>
    <xf numFmtId="9" fontId="7" fillId="0" borderId="31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19" xfId="0" applyFont="1" applyBorder="1" applyAlignment="1">
      <alignment vertical="center" wrapText="1"/>
    </xf>
    <xf numFmtId="3" fontId="10" fillId="0" borderId="14" xfId="0" applyNumberFormat="1" applyFont="1" applyBorder="1">
      <alignment vertical="center"/>
    </xf>
    <xf numFmtId="0" fontId="7" fillId="0" borderId="2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8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 shrinkToFit="1"/>
    </xf>
    <xf numFmtId="0" fontId="7" fillId="0" borderId="17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9" fontId="7" fillId="0" borderId="20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3" fontId="7" fillId="0" borderId="18" xfId="0" applyNumberFormat="1" applyFont="1" applyFill="1" applyBorder="1">
      <alignment vertical="center"/>
    </xf>
    <xf numFmtId="0" fontId="11" fillId="0" borderId="23" xfId="0" applyFont="1" applyBorder="1">
      <alignment vertical="center"/>
    </xf>
    <xf numFmtId="0" fontId="7" fillId="0" borderId="17" xfId="0" applyFont="1" applyBorder="1" applyAlignment="1">
      <alignment horizontal="left" vertical="center"/>
    </xf>
    <xf numFmtId="3" fontId="7" fillId="0" borderId="40" xfId="0" applyNumberFormat="1" applyFont="1" applyFill="1" applyBorder="1">
      <alignment vertical="center"/>
    </xf>
    <xf numFmtId="0" fontId="7" fillId="0" borderId="17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3" fontId="6" fillId="0" borderId="48" xfId="0" applyNumberFormat="1" applyFont="1" applyBorder="1" applyAlignment="1">
      <alignment horizontal="center" vertical="center"/>
    </xf>
    <xf numFmtId="3" fontId="6" fillId="0" borderId="39" xfId="0" applyNumberFormat="1" applyFont="1" applyBorder="1" applyAlignment="1">
      <alignment horizontal="center" vertical="center"/>
    </xf>
    <xf numFmtId="3" fontId="6" fillId="0" borderId="49" xfId="0" applyNumberFormat="1" applyFont="1" applyBorder="1" applyAlignment="1">
      <alignment horizontal="center" vertical="center"/>
    </xf>
    <xf numFmtId="3" fontId="23" fillId="0" borderId="15" xfId="0" applyNumberFormat="1" applyFont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/>
    </xf>
    <xf numFmtId="3" fontId="23" fillId="0" borderId="4" xfId="0" applyNumberFormat="1" applyFont="1" applyBorder="1" applyAlignment="1">
      <alignment horizontal="center" vertical="center"/>
    </xf>
    <xf numFmtId="10" fontId="7" fillId="0" borderId="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9" fontId="7" fillId="0" borderId="2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</cellXfs>
  <cellStyles count="5">
    <cellStyle name="쉼표 [0] 2" xfId="1"/>
    <cellStyle name="표준" xfId="0" builtinId="0"/>
    <cellStyle name="표준 2" xfId="2"/>
    <cellStyle name="표준 3" xfId="3"/>
    <cellStyle name="표준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4"/>
  <sheetViews>
    <sheetView view="pageBreakPreview" topLeftCell="A10" zoomScaleNormal="100" zoomScaleSheetLayoutView="100" workbookViewId="0">
      <selection activeCell="A9" sqref="A9"/>
    </sheetView>
  </sheetViews>
  <sheetFormatPr defaultRowHeight="13.5" x14ac:dyDescent="0.15"/>
  <cols>
    <col min="1" max="1" width="98.44140625" customWidth="1"/>
    <col min="3" max="3" width="11.6640625" bestFit="1" customWidth="1"/>
    <col min="4" max="4" width="8.88671875" customWidth="1"/>
    <col min="257" max="257" width="95.77734375" customWidth="1"/>
    <col min="513" max="513" width="95.77734375" customWidth="1"/>
    <col min="769" max="769" width="95.77734375" customWidth="1"/>
    <col min="1025" max="1025" width="95.77734375" customWidth="1"/>
    <col min="1281" max="1281" width="95.77734375" customWidth="1"/>
    <col min="1537" max="1537" width="95.77734375" customWidth="1"/>
    <col min="1793" max="1793" width="95.77734375" customWidth="1"/>
    <col min="2049" max="2049" width="95.77734375" customWidth="1"/>
    <col min="2305" max="2305" width="95.77734375" customWidth="1"/>
    <col min="2561" max="2561" width="95.77734375" customWidth="1"/>
    <col min="2817" max="2817" width="95.77734375" customWidth="1"/>
    <col min="3073" max="3073" width="95.77734375" customWidth="1"/>
    <col min="3329" max="3329" width="95.77734375" customWidth="1"/>
    <col min="3585" max="3585" width="95.77734375" customWidth="1"/>
    <col min="3841" max="3841" width="95.77734375" customWidth="1"/>
    <col min="4097" max="4097" width="95.77734375" customWidth="1"/>
    <col min="4353" max="4353" width="95.77734375" customWidth="1"/>
    <col min="4609" max="4609" width="95.77734375" customWidth="1"/>
    <col min="4865" max="4865" width="95.77734375" customWidth="1"/>
    <col min="5121" max="5121" width="95.77734375" customWidth="1"/>
    <col min="5377" max="5377" width="95.77734375" customWidth="1"/>
    <col min="5633" max="5633" width="95.77734375" customWidth="1"/>
    <col min="5889" max="5889" width="95.77734375" customWidth="1"/>
    <col min="6145" max="6145" width="95.77734375" customWidth="1"/>
    <col min="6401" max="6401" width="95.77734375" customWidth="1"/>
    <col min="6657" max="6657" width="95.77734375" customWidth="1"/>
    <col min="6913" max="6913" width="95.77734375" customWidth="1"/>
    <col min="7169" max="7169" width="95.77734375" customWidth="1"/>
    <col min="7425" max="7425" width="95.77734375" customWidth="1"/>
    <col min="7681" max="7681" width="95.77734375" customWidth="1"/>
    <col min="7937" max="7937" width="95.77734375" customWidth="1"/>
    <col min="8193" max="8193" width="95.77734375" customWidth="1"/>
    <col min="8449" max="8449" width="95.77734375" customWidth="1"/>
    <col min="8705" max="8705" width="95.77734375" customWidth="1"/>
    <col min="8961" max="8961" width="95.77734375" customWidth="1"/>
    <col min="9217" max="9217" width="95.77734375" customWidth="1"/>
    <col min="9473" max="9473" width="95.77734375" customWidth="1"/>
    <col min="9729" max="9729" width="95.77734375" customWidth="1"/>
    <col min="9985" max="9985" width="95.77734375" customWidth="1"/>
    <col min="10241" max="10241" width="95.77734375" customWidth="1"/>
    <col min="10497" max="10497" width="95.77734375" customWidth="1"/>
    <col min="10753" max="10753" width="95.77734375" customWidth="1"/>
    <col min="11009" max="11009" width="95.77734375" customWidth="1"/>
    <col min="11265" max="11265" width="95.77734375" customWidth="1"/>
    <col min="11521" max="11521" width="95.77734375" customWidth="1"/>
    <col min="11777" max="11777" width="95.77734375" customWidth="1"/>
    <col min="12033" max="12033" width="95.77734375" customWidth="1"/>
    <col min="12289" max="12289" width="95.77734375" customWidth="1"/>
    <col min="12545" max="12545" width="95.77734375" customWidth="1"/>
    <col min="12801" max="12801" width="95.77734375" customWidth="1"/>
    <col min="13057" max="13057" width="95.77734375" customWidth="1"/>
    <col min="13313" max="13313" width="95.77734375" customWidth="1"/>
    <col min="13569" max="13569" width="95.77734375" customWidth="1"/>
    <col min="13825" max="13825" width="95.77734375" customWidth="1"/>
    <col min="14081" max="14081" width="95.77734375" customWidth="1"/>
    <col min="14337" max="14337" width="95.77734375" customWidth="1"/>
    <col min="14593" max="14593" width="95.77734375" customWidth="1"/>
    <col min="14849" max="14849" width="95.77734375" customWidth="1"/>
    <col min="15105" max="15105" width="95.77734375" customWidth="1"/>
    <col min="15361" max="15361" width="95.77734375" customWidth="1"/>
    <col min="15617" max="15617" width="95.77734375" customWidth="1"/>
    <col min="15873" max="15873" width="95.77734375" customWidth="1"/>
    <col min="16129" max="16129" width="95.77734375" customWidth="1"/>
  </cols>
  <sheetData>
    <row r="3" spans="1:3" ht="38.25" customHeight="1" x14ac:dyDescent="0.3">
      <c r="A3" s="169" t="s">
        <v>165</v>
      </c>
      <c r="B3" s="170"/>
      <c r="C3" s="170"/>
    </row>
    <row r="4" spans="1:3" ht="45.75" customHeight="1" x14ac:dyDescent="0.15">
      <c r="A4" s="171"/>
    </row>
    <row r="5" spans="1:3" ht="30" customHeight="1" x14ac:dyDescent="0.15">
      <c r="A5" s="172" t="s">
        <v>445</v>
      </c>
    </row>
    <row r="6" spans="1:3" ht="30" customHeight="1" x14ac:dyDescent="0.15">
      <c r="A6" s="172"/>
    </row>
    <row r="7" spans="1:3" ht="30" customHeight="1" x14ac:dyDescent="0.15">
      <c r="A7" s="172" t="s">
        <v>447</v>
      </c>
    </row>
    <row r="8" spans="1:3" ht="30" customHeight="1" x14ac:dyDescent="0.15">
      <c r="A8" s="172"/>
    </row>
    <row r="9" spans="1:3" ht="30" customHeight="1" x14ac:dyDescent="0.15">
      <c r="A9" s="172" t="s">
        <v>166</v>
      </c>
      <c r="B9" s="173"/>
      <c r="C9" s="173"/>
    </row>
    <row r="10" spans="1:3" ht="30" customHeight="1" x14ac:dyDescent="0.15">
      <c r="A10" s="172"/>
    </row>
    <row r="11" spans="1:3" ht="30" customHeight="1" x14ac:dyDescent="0.15">
      <c r="A11" s="172" t="s">
        <v>167</v>
      </c>
    </row>
    <row r="12" spans="1:3" ht="30" customHeight="1" x14ac:dyDescent="0.15">
      <c r="A12" s="172" t="s">
        <v>168</v>
      </c>
    </row>
    <row r="13" spans="1:3" ht="30" customHeight="1" x14ac:dyDescent="0.15">
      <c r="A13" s="172"/>
    </row>
    <row r="14" spans="1:3" ht="30" customHeight="1" x14ac:dyDescent="0.15">
      <c r="A14" s="172" t="s">
        <v>169</v>
      </c>
    </row>
    <row r="15" spans="1:3" ht="30" customHeight="1" x14ac:dyDescent="0.15">
      <c r="A15" s="172" t="s">
        <v>170</v>
      </c>
    </row>
    <row r="16" spans="1:3" ht="30" customHeight="1" x14ac:dyDescent="0.15">
      <c r="A16" s="172"/>
    </row>
    <row r="17" spans="1:1" ht="30" customHeight="1" x14ac:dyDescent="0.15">
      <c r="A17" s="172" t="s">
        <v>171</v>
      </c>
    </row>
    <row r="18" spans="1:1" ht="30" customHeight="1" x14ac:dyDescent="0.15">
      <c r="A18" s="172" t="s">
        <v>172</v>
      </c>
    </row>
    <row r="19" spans="1:1" ht="30" customHeight="1" x14ac:dyDescent="0.15">
      <c r="A19" s="172"/>
    </row>
    <row r="20" spans="1:1" ht="30" customHeight="1" x14ac:dyDescent="0.15">
      <c r="A20" s="172" t="s">
        <v>173</v>
      </c>
    </row>
    <row r="21" spans="1:1" ht="30" customHeight="1" x14ac:dyDescent="0.15">
      <c r="A21" s="171" t="s">
        <v>174</v>
      </c>
    </row>
    <row r="22" spans="1:1" ht="24" customHeight="1" x14ac:dyDescent="0.15">
      <c r="A22" s="171"/>
    </row>
    <row r="23" spans="1:1" ht="24" customHeight="1" x14ac:dyDescent="0.15">
      <c r="A23" s="174"/>
    </row>
    <row r="24" spans="1:1" ht="24" customHeight="1" x14ac:dyDescent="0.25">
      <c r="A24" s="175"/>
    </row>
    <row r="25" spans="1:1" ht="24" customHeight="1" x14ac:dyDescent="0.15">
      <c r="A25" s="174"/>
    </row>
    <row r="26" spans="1:1" ht="24" customHeight="1" x14ac:dyDescent="0.15">
      <c r="A26" s="174"/>
    </row>
    <row r="27" spans="1:1" ht="24" customHeight="1" x14ac:dyDescent="0.15">
      <c r="A27" s="174"/>
    </row>
    <row r="28" spans="1:1" ht="24" customHeight="1" x14ac:dyDescent="0.15">
      <c r="A28" s="174"/>
    </row>
    <row r="29" spans="1:1" ht="24" customHeight="1" x14ac:dyDescent="0.15">
      <c r="A29" s="174"/>
    </row>
    <row r="30" spans="1:1" ht="24" customHeight="1" x14ac:dyDescent="0.15">
      <c r="A30" s="171"/>
    </row>
    <row r="31" spans="1:1" ht="14.25" x14ac:dyDescent="0.15">
      <c r="A31" s="171"/>
    </row>
    <row r="32" spans="1:1" ht="14.25" x14ac:dyDescent="0.15">
      <c r="A32" s="171"/>
    </row>
    <row r="33" spans="1:1" ht="14.25" x14ac:dyDescent="0.15">
      <c r="A33" s="171"/>
    </row>
    <row r="34" spans="1:1" ht="14.25" x14ac:dyDescent="0.15">
      <c r="A34" s="171"/>
    </row>
    <row r="35" spans="1:1" ht="14.25" x14ac:dyDescent="0.15">
      <c r="A35" s="171"/>
    </row>
    <row r="36" spans="1:1" ht="14.25" x14ac:dyDescent="0.15">
      <c r="A36" s="171"/>
    </row>
    <row r="37" spans="1:1" ht="14.25" x14ac:dyDescent="0.15">
      <c r="A37" s="171"/>
    </row>
    <row r="38" spans="1:1" ht="14.25" x14ac:dyDescent="0.15">
      <c r="A38" s="171"/>
    </row>
    <row r="39" spans="1:1" ht="14.25" x14ac:dyDescent="0.15">
      <c r="A39" s="171"/>
    </row>
    <row r="40" spans="1:1" ht="14.25" x14ac:dyDescent="0.15">
      <c r="A40" s="171"/>
    </row>
    <row r="41" spans="1:1" ht="14.25" x14ac:dyDescent="0.15">
      <c r="A41" s="171"/>
    </row>
    <row r="42" spans="1:1" ht="14.25" x14ac:dyDescent="0.15">
      <c r="A42" s="171"/>
    </row>
    <row r="43" spans="1:1" ht="14.25" x14ac:dyDescent="0.15">
      <c r="A43" s="171"/>
    </row>
    <row r="44" spans="1:1" ht="14.25" x14ac:dyDescent="0.15">
      <c r="A44" s="171"/>
    </row>
  </sheetData>
  <phoneticPr fontId="4" type="noConversion"/>
  <pageMargins left="0.74803149606299213" right="0.74803149606299213" top="0.98425196850393704" bottom="0.98425196850393704" header="0.51181102362204722" footer="0.51181102362204722"/>
  <pageSetup paperSize="9" firstPageNumber="173" orientation="portrait" useFirstPageNumber="1" r:id="rId1"/>
  <headerFooter alignWithMargins="0">
    <oddFooter>&amp;C295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view="pageBreakPreview" zoomScaleNormal="100" zoomScaleSheetLayoutView="100" workbookViewId="0">
      <selection activeCell="D23" sqref="D23"/>
    </sheetView>
  </sheetViews>
  <sheetFormatPr defaultRowHeight="13.5" x14ac:dyDescent="0.15"/>
  <cols>
    <col min="1" max="5" width="15.77734375" style="177" customWidth="1"/>
    <col min="6" max="10" width="13.77734375" style="177" customWidth="1"/>
    <col min="257" max="261" width="15.77734375" customWidth="1"/>
    <col min="262" max="266" width="13.77734375" customWidth="1"/>
    <col min="513" max="517" width="15.77734375" customWidth="1"/>
    <col min="518" max="522" width="13.77734375" customWidth="1"/>
    <col min="769" max="773" width="15.77734375" customWidth="1"/>
    <col min="774" max="778" width="13.77734375" customWidth="1"/>
    <col min="1025" max="1029" width="15.77734375" customWidth="1"/>
    <col min="1030" max="1034" width="13.77734375" customWidth="1"/>
    <col min="1281" max="1285" width="15.77734375" customWidth="1"/>
    <col min="1286" max="1290" width="13.77734375" customWidth="1"/>
    <col min="1537" max="1541" width="15.77734375" customWidth="1"/>
    <col min="1542" max="1546" width="13.77734375" customWidth="1"/>
    <col min="1793" max="1797" width="15.77734375" customWidth="1"/>
    <col min="1798" max="1802" width="13.77734375" customWidth="1"/>
    <col min="2049" max="2053" width="15.77734375" customWidth="1"/>
    <col min="2054" max="2058" width="13.77734375" customWidth="1"/>
    <col min="2305" max="2309" width="15.77734375" customWidth="1"/>
    <col min="2310" max="2314" width="13.77734375" customWidth="1"/>
    <col min="2561" max="2565" width="15.77734375" customWidth="1"/>
    <col min="2566" max="2570" width="13.77734375" customWidth="1"/>
    <col min="2817" max="2821" width="15.77734375" customWidth="1"/>
    <col min="2822" max="2826" width="13.77734375" customWidth="1"/>
    <col min="3073" max="3077" width="15.77734375" customWidth="1"/>
    <col min="3078" max="3082" width="13.77734375" customWidth="1"/>
    <col min="3329" max="3333" width="15.77734375" customWidth="1"/>
    <col min="3334" max="3338" width="13.77734375" customWidth="1"/>
    <col min="3585" max="3589" width="15.77734375" customWidth="1"/>
    <col min="3590" max="3594" width="13.77734375" customWidth="1"/>
    <col min="3841" max="3845" width="15.77734375" customWidth="1"/>
    <col min="3846" max="3850" width="13.77734375" customWidth="1"/>
    <col min="4097" max="4101" width="15.77734375" customWidth="1"/>
    <col min="4102" max="4106" width="13.77734375" customWidth="1"/>
    <col min="4353" max="4357" width="15.77734375" customWidth="1"/>
    <col min="4358" max="4362" width="13.77734375" customWidth="1"/>
    <col min="4609" max="4613" width="15.77734375" customWidth="1"/>
    <col min="4614" max="4618" width="13.77734375" customWidth="1"/>
    <col min="4865" max="4869" width="15.77734375" customWidth="1"/>
    <col min="4870" max="4874" width="13.77734375" customWidth="1"/>
    <col min="5121" max="5125" width="15.77734375" customWidth="1"/>
    <col min="5126" max="5130" width="13.77734375" customWidth="1"/>
    <col min="5377" max="5381" width="15.77734375" customWidth="1"/>
    <col min="5382" max="5386" width="13.77734375" customWidth="1"/>
    <col min="5633" max="5637" width="15.77734375" customWidth="1"/>
    <col min="5638" max="5642" width="13.77734375" customWidth="1"/>
    <col min="5889" max="5893" width="15.77734375" customWidth="1"/>
    <col min="5894" max="5898" width="13.77734375" customWidth="1"/>
    <col min="6145" max="6149" width="15.77734375" customWidth="1"/>
    <col min="6150" max="6154" width="13.77734375" customWidth="1"/>
    <col min="6401" max="6405" width="15.77734375" customWidth="1"/>
    <col min="6406" max="6410" width="13.77734375" customWidth="1"/>
    <col min="6657" max="6661" width="15.77734375" customWidth="1"/>
    <col min="6662" max="6666" width="13.77734375" customWidth="1"/>
    <col min="6913" max="6917" width="15.77734375" customWidth="1"/>
    <col min="6918" max="6922" width="13.77734375" customWidth="1"/>
    <col min="7169" max="7173" width="15.77734375" customWidth="1"/>
    <col min="7174" max="7178" width="13.77734375" customWidth="1"/>
    <col min="7425" max="7429" width="15.77734375" customWidth="1"/>
    <col min="7430" max="7434" width="13.77734375" customWidth="1"/>
    <col min="7681" max="7685" width="15.77734375" customWidth="1"/>
    <col min="7686" max="7690" width="13.77734375" customWidth="1"/>
    <col min="7937" max="7941" width="15.77734375" customWidth="1"/>
    <col min="7942" max="7946" width="13.77734375" customWidth="1"/>
    <col min="8193" max="8197" width="15.77734375" customWidth="1"/>
    <col min="8198" max="8202" width="13.77734375" customWidth="1"/>
    <col min="8449" max="8453" width="15.77734375" customWidth="1"/>
    <col min="8454" max="8458" width="13.77734375" customWidth="1"/>
    <col min="8705" max="8709" width="15.77734375" customWidth="1"/>
    <col min="8710" max="8714" width="13.77734375" customWidth="1"/>
    <col min="8961" max="8965" width="15.77734375" customWidth="1"/>
    <col min="8966" max="8970" width="13.77734375" customWidth="1"/>
    <col min="9217" max="9221" width="15.77734375" customWidth="1"/>
    <col min="9222" max="9226" width="13.77734375" customWidth="1"/>
    <col min="9473" max="9477" width="15.77734375" customWidth="1"/>
    <col min="9478" max="9482" width="13.77734375" customWidth="1"/>
    <col min="9729" max="9733" width="15.77734375" customWidth="1"/>
    <col min="9734" max="9738" width="13.77734375" customWidth="1"/>
    <col min="9985" max="9989" width="15.77734375" customWidth="1"/>
    <col min="9990" max="9994" width="13.77734375" customWidth="1"/>
    <col min="10241" max="10245" width="15.77734375" customWidth="1"/>
    <col min="10246" max="10250" width="13.77734375" customWidth="1"/>
    <col min="10497" max="10501" width="15.77734375" customWidth="1"/>
    <col min="10502" max="10506" width="13.77734375" customWidth="1"/>
    <col min="10753" max="10757" width="15.77734375" customWidth="1"/>
    <col min="10758" max="10762" width="13.77734375" customWidth="1"/>
    <col min="11009" max="11013" width="15.77734375" customWidth="1"/>
    <col min="11014" max="11018" width="13.77734375" customWidth="1"/>
    <col min="11265" max="11269" width="15.77734375" customWidth="1"/>
    <col min="11270" max="11274" width="13.77734375" customWidth="1"/>
    <col min="11521" max="11525" width="15.77734375" customWidth="1"/>
    <col min="11526" max="11530" width="13.77734375" customWidth="1"/>
    <col min="11777" max="11781" width="15.77734375" customWidth="1"/>
    <col min="11782" max="11786" width="13.77734375" customWidth="1"/>
    <col min="12033" max="12037" width="15.77734375" customWidth="1"/>
    <col min="12038" max="12042" width="13.77734375" customWidth="1"/>
    <col min="12289" max="12293" width="15.77734375" customWidth="1"/>
    <col min="12294" max="12298" width="13.77734375" customWidth="1"/>
    <col min="12545" max="12549" width="15.77734375" customWidth="1"/>
    <col min="12550" max="12554" width="13.77734375" customWidth="1"/>
    <col min="12801" max="12805" width="15.77734375" customWidth="1"/>
    <col min="12806" max="12810" width="13.77734375" customWidth="1"/>
    <col min="13057" max="13061" width="15.77734375" customWidth="1"/>
    <col min="13062" max="13066" width="13.77734375" customWidth="1"/>
    <col min="13313" max="13317" width="15.77734375" customWidth="1"/>
    <col min="13318" max="13322" width="13.77734375" customWidth="1"/>
    <col min="13569" max="13573" width="15.77734375" customWidth="1"/>
    <col min="13574" max="13578" width="13.77734375" customWidth="1"/>
    <col min="13825" max="13829" width="15.77734375" customWidth="1"/>
    <col min="13830" max="13834" width="13.77734375" customWidth="1"/>
    <col min="14081" max="14085" width="15.77734375" customWidth="1"/>
    <col min="14086" max="14090" width="13.77734375" customWidth="1"/>
    <col min="14337" max="14341" width="15.77734375" customWidth="1"/>
    <col min="14342" max="14346" width="13.77734375" customWidth="1"/>
    <col min="14593" max="14597" width="15.77734375" customWidth="1"/>
    <col min="14598" max="14602" width="13.77734375" customWidth="1"/>
    <col min="14849" max="14853" width="15.77734375" customWidth="1"/>
    <col min="14854" max="14858" width="13.77734375" customWidth="1"/>
    <col min="15105" max="15109" width="15.77734375" customWidth="1"/>
    <col min="15110" max="15114" width="13.77734375" customWidth="1"/>
    <col min="15361" max="15365" width="15.77734375" customWidth="1"/>
    <col min="15366" max="15370" width="13.77734375" customWidth="1"/>
    <col min="15617" max="15621" width="15.77734375" customWidth="1"/>
    <col min="15622" max="15626" width="13.77734375" customWidth="1"/>
    <col min="15873" max="15877" width="15.77734375" customWidth="1"/>
    <col min="15878" max="15882" width="13.77734375" customWidth="1"/>
    <col min="16129" max="16133" width="15.77734375" customWidth="1"/>
    <col min="16134" max="16138" width="13.77734375" customWidth="1"/>
  </cols>
  <sheetData>
    <row r="1" spans="1:10" ht="39" customHeight="1" x14ac:dyDescent="0.15">
      <c r="A1" s="275" t="s">
        <v>441</v>
      </c>
      <c r="B1" s="275"/>
      <c r="C1" s="275"/>
      <c r="D1" s="275"/>
      <c r="E1" s="275"/>
      <c r="F1" s="176"/>
      <c r="G1" s="176"/>
      <c r="H1" s="176"/>
      <c r="I1" s="176"/>
      <c r="J1" s="176"/>
    </row>
    <row r="2" spans="1:10" ht="6" customHeight="1" x14ac:dyDescent="0.15">
      <c r="A2" s="176"/>
      <c r="B2" s="176"/>
      <c r="C2" s="176"/>
      <c r="D2" s="176"/>
      <c r="E2" s="176"/>
      <c r="F2" s="176"/>
      <c r="G2" s="176"/>
      <c r="H2" s="176"/>
      <c r="I2" s="176"/>
      <c r="J2" s="176"/>
    </row>
    <row r="3" spans="1:10" ht="21.95" customHeight="1" x14ac:dyDescent="0.15">
      <c r="A3" s="276" t="s">
        <v>181</v>
      </c>
      <c r="B3" s="277"/>
      <c r="C3" s="277"/>
      <c r="D3" s="277"/>
      <c r="E3" s="278"/>
    </row>
    <row r="4" spans="1:10" ht="21.95" customHeight="1" thickBot="1" x14ac:dyDescent="0.2">
      <c r="A4" s="178" t="s">
        <v>182</v>
      </c>
      <c r="B4" s="179" t="s">
        <v>183</v>
      </c>
      <c r="C4" s="201" t="s">
        <v>442</v>
      </c>
      <c r="D4" s="202" t="s">
        <v>443</v>
      </c>
      <c r="E4" s="180" t="s">
        <v>184</v>
      </c>
    </row>
    <row r="5" spans="1:10" s="185" customFormat="1" ht="21" customHeight="1" thickTop="1" x14ac:dyDescent="0.15">
      <c r="A5" s="181" t="s">
        <v>185</v>
      </c>
      <c r="B5" s="182"/>
      <c r="C5" s="183">
        <f>C6+C9+C10+C11+C12+C13+C14+C15</f>
        <v>3855319014</v>
      </c>
      <c r="D5" s="183">
        <f>D6+D7+D8+D9+D10+D11+D12+D13+D14+D15</f>
        <v>3876060126</v>
      </c>
      <c r="E5" s="184">
        <f>D5-C5</f>
        <v>20741112</v>
      </c>
    </row>
    <row r="6" spans="1:10" ht="21" customHeight="1" x14ac:dyDescent="0.15">
      <c r="A6" s="186" t="s">
        <v>186</v>
      </c>
      <c r="B6" s="187" t="s">
        <v>187</v>
      </c>
      <c r="C6" s="188">
        <v>685945660</v>
      </c>
      <c r="D6" s="188">
        <v>696306100</v>
      </c>
      <c r="E6" s="189">
        <f>D6-C6</f>
        <v>10360440</v>
      </c>
    </row>
    <row r="7" spans="1:10" ht="21" customHeight="1" x14ac:dyDescent="0.15">
      <c r="A7" s="186" t="s">
        <v>188</v>
      </c>
      <c r="B7" s="187" t="s">
        <v>189</v>
      </c>
      <c r="C7" s="188">
        <v>0</v>
      </c>
      <c r="D7" s="188">
        <v>0</v>
      </c>
      <c r="E7" s="189">
        <f t="shared" ref="E7:E15" si="0">D7-C7</f>
        <v>0</v>
      </c>
    </row>
    <row r="8" spans="1:10" ht="21" customHeight="1" x14ac:dyDescent="0.15">
      <c r="A8" s="186" t="s">
        <v>190</v>
      </c>
      <c r="B8" s="187" t="s">
        <v>191</v>
      </c>
      <c r="C8" s="188">
        <v>0</v>
      </c>
      <c r="D8" s="188">
        <v>0</v>
      </c>
      <c r="E8" s="189">
        <f t="shared" si="0"/>
        <v>0</v>
      </c>
    </row>
    <row r="9" spans="1:10" ht="21" customHeight="1" x14ac:dyDescent="0.15">
      <c r="A9" s="186" t="s">
        <v>192</v>
      </c>
      <c r="B9" s="187" t="s">
        <v>193</v>
      </c>
      <c r="C9" s="188">
        <v>94376620</v>
      </c>
      <c r="D9" s="188">
        <v>95452410</v>
      </c>
      <c r="E9" s="189">
        <f t="shared" si="0"/>
        <v>1075790</v>
      </c>
    </row>
    <row r="10" spans="1:10" ht="21" customHeight="1" x14ac:dyDescent="0.15">
      <c r="A10" s="186" t="s">
        <v>194</v>
      </c>
      <c r="B10" s="187" t="s">
        <v>195</v>
      </c>
      <c r="C10" s="188">
        <v>26000000</v>
      </c>
      <c r="D10" s="188">
        <v>26000000</v>
      </c>
      <c r="E10" s="189">
        <f t="shared" si="0"/>
        <v>0</v>
      </c>
    </row>
    <row r="11" spans="1:10" ht="21" customHeight="1" x14ac:dyDescent="0.15">
      <c r="A11" s="186" t="s">
        <v>196</v>
      </c>
      <c r="B11" s="187" t="s">
        <v>197</v>
      </c>
      <c r="C11" s="188">
        <v>2873930070</v>
      </c>
      <c r="D11" s="188">
        <v>2861670070</v>
      </c>
      <c r="E11" s="189">
        <f t="shared" si="0"/>
        <v>-12260000</v>
      </c>
    </row>
    <row r="12" spans="1:10" ht="21" customHeight="1" x14ac:dyDescent="0.15">
      <c r="A12" s="186" t="s">
        <v>198</v>
      </c>
      <c r="B12" s="187" t="s">
        <v>199</v>
      </c>
      <c r="C12" s="188">
        <v>0</v>
      </c>
      <c r="D12" s="188">
        <v>0</v>
      </c>
      <c r="E12" s="189">
        <f t="shared" si="0"/>
        <v>0</v>
      </c>
    </row>
    <row r="13" spans="1:10" ht="21" customHeight="1" x14ac:dyDescent="0.15">
      <c r="A13" s="234" t="s">
        <v>200</v>
      </c>
      <c r="B13" s="190" t="s">
        <v>201</v>
      </c>
      <c r="C13" s="191">
        <v>0</v>
      </c>
      <c r="D13" s="191">
        <v>0</v>
      </c>
      <c r="E13" s="189">
        <f t="shared" si="0"/>
        <v>0</v>
      </c>
    </row>
    <row r="14" spans="1:10" ht="21" customHeight="1" x14ac:dyDescent="0.15">
      <c r="A14" s="234" t="s">
        <v>202</v>
      </c>
      <c r="B14" s="190" t="s">
        <v>203</v>
      </c>
      <c r="C14" s="188">
        <v>95869764</v>
      </c>
      <c r="D14" s="188">
        <v>117370954</v>
      </c>
      <c r="E14" s="189">
        <f t="shared" si="0"/>
        <v>21501190</v>
      </c>
    </row>
    <row r="15" spans="1:10" ht="21" customHeight="1" x14ac:dyDescent="0.15">
      <c r="A15" s="192" t="s">
        <v>204</v>
      </c>
      <c r="B15" s="193" t="s">
        <v>205</v>
      </c>
      <c r="C15" s="194">
        <v>79196900</v>
      </c>
      <c r="D15" s="194">
        <v>79260592</v>
      </c>
      <c r="E15" s="195">
        <f t="shared" si="0"/>
        <v>63692</v>
      </c>
    </row>
    <row r="16" spans="1:10" ht="21" customHeight="1" x14ac:dyDescent="0.15">
      <c r="A16" s="196"/>
      <c r="B16" s="196"/>
      <c r="C16" s="197"/>
      <c r="D16" s="198"/>
      <c r="E16" s="197"/>
    </row>
    <row r="17" spans="1:7" s="177" customFormat="1" ht="21" customHeight="1" x14ac:dyDescent="0.15">
      <c r="A17" s="279" t="s">
        <v>206</v>
      </c>
      <c r="B17" s="280"/>
      <c r="C17" s="280"/>
      <c r="D17" s="280"/>
      <c r="E17" s="281"/>
    </row>
    <row r="18" spans="1:7" s="177" customFormat="1" ht="21" customHeight="1" thickBot="1" x14ac:dyDescent="0.2">
      <c r="A18" s="199" t="s">
        <v>182</v>
      </c>
      <c r="B18" s="200" t="s">
        <v>183</v>
      </c>
      <c r="C18" s="201" t="s">
        <v>442</v>
      </c>
      <c r="D18" s="202" t="s">
        <v>444</v>
      </c>
      <c r="E18" s="203" t="s">
        <v>184</v>
      </c>
    </row>
    <row r="19" spans="1:7" s="177" customFormat="1" ht="21" customHeight="1" thickTop="1" x14ac:dyDescent="0.15">
      <c r="A19" s="181" t="s">
        <v>207</v>
      </c>
      <c r="B19" s="182"/>
      <c r="C19" s="204">
        <f>C20+C21+C22+C23+C24+C25+C26+C28+C29+C30+C31+C32</f>
        <v>3855319014</v>
      </c>
      <c r="D19" s="204">
        <f>D20+D21+D22+D23+D24+D25+D26+D27+D28+D29+D30+D31+D32</f>
        <v>3876060126</v>
      </c>
      <c r="E19" s="205">
        <f>D19-C19</f>
        <v>20741112</v>
      </c>
    </row>
    <row r="20" spans="1:7" s="177" customFormat="1" ht="21" customHeight="1" x14ac:dyDescent="0.15">
      <c r="A20" s="282" t="s">
        <v>208</v>
      </c>
      <c r="B20" s="190" t="s">
        <v>250</v>
      </c>
      <c r="C20" s="206">
        <v>3069208150</v>
      </c>
      <c r="D20" s="206">
        <v>3078783370</v>
      </c>
      <c r="E20" s="207">
        <f t="shared" ref="E20:E32" si="1">D20-C20</f>
        <v>9575220</v>
      </c>
    </row>
    <row r="21" spans="1:7" s="177" customFormat="1" ht="21" customHeight="1" x14ac:dyDescent="0.15">
      <c r="A21" s="283"/>
      <c r="B21" s="208" t="s">
        <v>251</v>
      </c>
      <c r="C21" s="206">
        <v>2440000</v>
      </c>
      <c r="D21" s="206">
        <v>2440000</v>
      </c>
      <c r="E21" s="207">
        <f t="shared" si="1"/>
        <v>0</v>
      </c>
      <c r="F21" s="209"/>
      <c r="G21" s="209"/>
    </row>
    <row r="22" spans="1:7" s="177" customFormat="1" ht="21" customHeight="1" x14ac:dyDescent="0.15">
      <c r="A22" s="284"/>
      <c r="B22" s="210" t="s">
        <v>252</v>
      </c>
      <c r="C22" s="206">
        <v>168334630</v>
      </c>
      <c r="D22" s="206">
        <v>168456630</v>
      </c>
      <c r="E22" s="207">
        <f t="shared" si="1"/>
        <v>122000</v>
      </c>
    </row>
    <row r="23" spans="1:7" s="177" customFormat="1" ht="21" customHeight="1" x14ac:dyDescent="0.15">
      <c r="A23" s="186" t="s">
        <v>209</v>
      </c>
      <c r="B23" s="187" t="s">
        <v>253</v>
      </c>
      <c r="C23" s="206">
        <v>42116000</v>
      </c>
      <c r="D23" s="206">
        <v>42116000</v>
      </c>
      <c r="E23" s="207">
        <f t="shared" si="1"/>
        <v>0</v>
      </c>
    </row>
    <row r="24" spans="1:7" s="177" customFormat="1" ht="21" customHeight="1" x14ac:dyDescent="0.15">
      <c r="A24" s="282" t="s">
        <v>210</v>
      </c>
      <c r="B24" s="187" t="s">
        <v>252</v>
      </c>
      <c r="C24" s="206">
        <v>473202880</v>
      </c>
      <c r="D24" s="206">
        <v>474185080</v>
      </c>
      <c r="E24" s="207">
        <f t="shared" si="1"/>
        <v>982200</v>
      </c>
    </row>
    <row r="25" spans="1:7" s="177" customFormat="1" ht="21" customHeight="1" x14ac:dyDescent="0.15">
      <c r="A25" s="284"/>
      <c r="B25" s="187" t="s">
        <v>254</v>
      </c>
      <c r="C25" s="206">
        <v>28940000</v>
      </c>
      <c r="D25" s="206">
        <v>27900000</v>
      </c>
      <c r="E25" s="207">
        <f t="shared" si="1"/>
        <v>-1040000</v>
      </c>
    </row>
    <row r="26" spans="1:7" s="177" customFormat="1" ht="21" customHeight="1" x14ac:dyDescent="0.15">
      <c r="A26" s="186" t="s">
        <v>211</v>
      </c>
      <c r="B26" s="187" t="s">
        <v>255</v>
      </c>
      <c r="C26" s="206">
        <v>0</v>
      </c>
      <c r="D26" s="206">
        <v>0</v>
      </c>
      <c r="E26" s="207">
        <f t="shared" si="1"/>
        <v>0</v>
      </c>
    </row>
    <row r="27" spans="1:7" s="177" customFormat="1" ht="21" customHeight="1" x14ac:dyDescent="0.15">
      <c r="A27" s="186" t="s">
        <v>212</v>
      </c>
      <c r="B27" s="187" t="s">
        <v>256</v>
      </c>
      <c r="C27" s="206">
        <v>0</v>
      </c>
      <c r="D27" s="206">
        <v>0</v>
      </c>
      <c r="E27" s="207">
        <f t="shared" si="1"/>
        <v>0</v>
      </c>
    </row>
    <row r="28" spans="1:7" s="177" customFormat="1" ht="21" customHeight="1" x14ac:dyDescent="0.15">
      <c r="A28" s="186" t="s">
        <v>213</v>
      </c>
      <c r="B28" s="187" t="s">
        <v>257</v>
      </c>
      <c r="C28" s="206">
        <v>0</v>
      </c>
      <c r="D28" s="206">
        <v>0</v>
      </c>
      <c r="E28" s="207">
        <f t="shared" si="1"/>
        <v>0</v>
      </c>
    </row>
    <row r="29" spans="1:7" s="177" customFormat="1" ht="21" customHeight="1" x14ac:dyDescent="0.15">
      <c r="A29" s="186" t="s">
        <v>214</v>
      </c>
      <c r="B29" s="187" t="s">
        <v>258</v>
      </c>
      <c r="C29" s="206">
        <v>4156880</v>
      </c>
      <c r="D29" s="206">
        <v>4203880</v>
      </c>
      <c r="E29" s="207">
        <f t="shared" si="1"/>
        <v>47000</v>
      </c>
    </row>
    <row r="30" spans="1:7" s="177" customFormat="1" ht="21" customHeight="1" x14ac:dyDescent="0.15">
      <c r="A30" s="234" t="s">
        <v>215</v>
      </c>
      <c r="B30" s="190" t="s">
        <v>259</v>
      </c>
      <c r="C30" s="206">
        <v>23587154</v>
      </c>
      <c r="D30" s="206">
        <v>34641846</v>
      </c>
      <c r="E30" s="207">
        <f t="shared" si="1"/>
        <v>11054692</v>
      </c>
    </row>
    <row r="31" spans="1:7" s="177" customFormat="1" ht="21" customHeight="1" x14ac:dyDescent="0.15">
      <c r="A31" s="234" t="s">
        <v>216</v>
      </c>
      <c r="B31" s="190" t="s">
        <v>260</v>
      </c>
      <c r="C31" s="206">
        <v>0</v>
      </c>
      <c r="D31" s="206">
        <v>0</v>
      </c>
      <c r="E31" s="207">
        <f t="shared" si="1"/>
        <v>0</v>
      </c>
    </row>
    <row r="32" spans="1:7" s="177" customFormat="1" ht="21" customHeight="1" x14ac:dyDescent="0.15">
      <c r="A32" s="192" t="s">
        <v>217</v>
      </c>
      <c r="B32" s="193" t="s">
        <v>261</v>
      </c>
      <c r="C32" s="194">
        <v>43333320</v>
      </c>
      <c r="D32" s="194">
        <v>43333320</v>
      </c>
      <c r="E32" s="211">
        <f t="shared" si="1"/>
        <v>0</v>
      </c>
    </row>
    <row r="33" spans="1:5" s="177" customFormat="1" ht="21.95" customHeight="1" x14ac:dyDescent="0.15">
      <c r="A33" s="212"/>
      <c r="B33" s="212"/>
      <c r="C33" s="213"/>
      <c r="D33" s="214"/>
      <c r="E33" s="215"/>
    </row>
    <row r="34" spans="1:5" s="177" customFormat="1" ht="12" x14ac:dyDescent="0.15">
      <c r="B34" s="216"/>
      <c r="C34" s="216"/>
      <c r="D34" s="216"/>
    </row>
    <row r="35" spans="1:5" s="177" customFormat="1" ht="24.75" customHeight="1" x14ac:dyDescent="0.15">
      <c r="B35" s="217"/>
      <c r="C35" s="217"/>
      <c r="D35" s="218"/>
    </row>
  </sheetData>
  <mergeCells count="5">
    <mergeCell ref="A1:E1"/>
    <mergeCell ref="A3:E3"/>
    <mergeCell ref="A17:E17"/>
    <mergeCell ref="A20:A22"/>
    <mergeCell ref="A24:A25"/>
  </mergeCells>
  <phoneticPr fontId="4" type="noConversion"/>
  <printOptions horizontalCentered="1" verticalCentered="1"/>
  <pageMargins left="0.47244094488188981" right="0.47244094488188981" top="0.98425196850393704" bottom="0.98425196850393704" header="0.51181102362204722" footer="0.51181102362204722"/>
  <pageSetup paperSize="9" firstPageNumber="175" orientation="portrait" useFirstPageNumber="1" r:id="rId1"/>
  <headerFooter alignWithMargins="0">
    <oddFooter>&amp;C297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0"/>
  <sheetViews>
    <sheetView tabSelected="1" view="pageBreakPreview" zoomScaleNormal="100" zoomScaleSheetLayoutView="100" workbookViewId="0">
      <pane ySplit="3" topLeftCell="A205" activePane="bottomLeft" state="frozen"/>
      <selection pane="bottomLeft" activeCell="B3" sqref="B3"/>
    </sheetView>
  </sheetViews>
  <sheetFormatPr defaultRowHeight="13.5" x14ac:dyDescent="0.15"/>
  <cols>
    <col min="1" max="1" width="3.21875" style="1" customWidth="1"/>
    <col min="2" max="2" width="3.5546875" style="1" customWidth="1"/>
    <col min="3" max="3" width="12.33203125" style="165" customWidth="1"/>
    <col min="4" max="4" width="10.21875" style="1" customWidth="1"/>
    <col min="5" max="5" width="10.33203125" style="1" customWidth="1"/>
    <col min="6" max="6" width="11.109375" style="1" customWidth="1"/>
    <col min="7" max="7" width="17.77734375" style="1" customWidth="1"/>
    <col min="8" max="8" width="11" style="1" customWidth="1"/>
    <col min="9" max="9" width="2" style="1" customWidth="1"/>
    <col min="10" max="10" width="1.88671875" style="1" customWidth="1"/>
    <col min="11" max="11" width="5.109375" style="166" customWidth="1"/>
    <col min="12" max="12" width="1.88671875" style="1" customWidth="1"/>
    <col min="13" max="13" width="3" style="166" customWidth="1"/>
    <col min="14" max="14" width="4" style="166" customWidth="1"/>
    <col min="15" max="15" width="2.109375" style="166" customWidth="1"/>
    <col min="16" max="16" width="2.21875" style="166" customWidth="1"/>
    <col min="17" max="17" width="3.5546875" style="166" customWidth="1"/>
    <col min="18" max="18" width="1.44140625" style="1" customWidth="1"/>
    <col min="19" max="19" width="10.33203125" style="1" customWidth="1"/>
    <col min="20" max="20" width="8.88671875" style="1"/>
    <col min="21" max="21" width="9.5546875" style="1" bestFit="1" customWidth="1"/>
    <col min="22" max="16384" width="8.88671875" style="1"/>
  </cols>
  <sheetData>
    <row r="1" spans="1:19" ht="46.5" customHeight="1" x14ac:dyDescent="0.15">
      <c r="A1" s="303" t="s">
        <v>440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</row>
    <row r="2" spans="1:19" ht="24" customHeight="1" x14ac:dyDescent="0.15">
      <c r="A2" s="2" t="s">
        <v>289</v>
      </c>
      <c r="B2" s="3"/>
      <c r="C2" s="4"/>
      <c r="D2" s="5"/>
      <c r="E2" s="6"/>
      <c r="F2" s="5"/>
      <c r="G2" s="3"/>
      <c r="H2" s="6"/>
      <c r="I2" s="3"/>
      <c r="J2" s="3"/>
      <c r="K2" s="7"/>
      <c r="L2" s="3"/>
      <c r="M2" s="7"/>
      <c r="N2" s="7"/>
      <c r="O2" s="7"/>
      <c r="P2" s="7"/>
      <c r="Q2" s="7"/>
      <c r="R2" s="3"/>
      <c r="S2" s="5" t="s">
        <v>290</v>
      </c>
    </row>
    <row r="3" spans="1:19" ht="20.100000000000001" customHeight="1" x14ac:dyDescent="0.15">
      <c r="A3" s="8" t="s">
        <v>291</v>
      </c>
      <c r="B3" s="264" t="s">
        <v>292</v>
      </c>
      <c r="C3" s="264" t="s">
        <v>293</v>
      </c>
      <c r="D3" s="9" t="s">
        <v>438</v>
      </c>
      <c r="E3" s="9" t="s">
        <v>439</v>
      </c>
      <c r="F3" s="9" t="s">
        <v>417</v>
      </c>
      <c r="G3" s="296" t="s">
        <v>294</v>
      </c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7"/>
    </row>
    <row r="4" spans="1:19" ht="20.100000000000001" customHeight="1" x14ac:dyDescent="0.15">
      <c r="A4" s="304" t="s">
        <v>295</v>
      </c>
      <c r="B4" s="305"/>
      <c r="C4" s="305"/>
      <c r="D4" s="10">
        <f>D5+D19+D22+D25+D41+D45+D67+D71+D75</f>
        <v>3855319014</v>
      </c>
      <c r="E4" s="10">
        <f>E5+E19+E22+E25+E41+E45+E67+E71+E75</f>
        <v>3876060126</v>
      </c>
      <c r="F4" s="11">
        <f>E4-D4</f>
        <v>20741112</v>
      </c>
      <c r="G4" s="12"/>
      <c r="H4" s="13"/>
      <c r="I4" s="14"/>
      <c r="J4" s="14"/>
      <c r="K4" s="14"/>
      <c r="L4" s="14"/>
      <c r="M4" s="14"/>
      <c r="N4" s="14"/>
      <c r="O4" s="14"/>
      <c r="P4" s="14"/>
      <c r="Q4" s="14"/>
      <c r="R4" s="14"/>
      <c r="S4" s="15"/>
    </row>
    <row r="5" spans="1:19" ht="20.100000000000001" customHeight="1" x14ac:dyDescent="0.15">
      <c r="A5" s="286" t="s">
        <v>296</v>
      </c>
      <c r="B5" s="293"/>
      <c r="C5" s="293"/>
      <c r="D5" s="16">
        <f>D6</f>
        <v>685945660</v>
      </c>
      <c r="E5" s="17">
        <f>E6</f>
        <v>696306100</v>
      </c>
      <c r="F5" s="11">
        <f>E5-D5</f>
        <v>10360440</v>
      </c>
      <c r="G5" s="18"/>
      <c r="H5" s="19"/>
      <c r="I5" s="20"/>
      <c r="J5" s="20"/>
      <c r="K5" s="21"/>
      <c r="L5" s="20"/>
      <c r="M5" s="21"/>
      <c r="N5" s="21"/>
      <c r="O5" s="21"/>
      <c r="P5" s="21"/>
      <c r="Q5" s="21"/>
      <c r="R5" s="20"/>
      <c r="S5" s="22"/>
    </row>
    <row r="6" spans="1:19" ht="20.100000000000001" customHeight="1" x14ac:dyDescent="0.15">
      <c r="A6" s="23"/>
      <c r="B6" s="293" t="s">
        <v>297</v>
      </c>
      <c r="C6" s="293"/>
      <c r="D6" s="16">
        <f>D7</f>
        <v>685945660</v>
      </c>
      <c r="E6" s="17">
        <f>E7</f>
        <v>696306100</v>
      </c>
      <c r="F6" s="11">
        <f>E6-D6</f>
        <v>10360440</v>
      </c>
      <c r="G6" s="18"/>
      <c r="H6" s="19"/>
      <c r="I6" s="20"/>
      <c r="J6" s="20"/>
      <c r="K6" s="21"/>
      <c r="L6" s="20"/>
      <c r="M6" s="21"/>
      <c r="N6" s="21"/>
      <c r="O6" s="21"/>
      <c r="P6" s="21"/>
      <c r="Q6" s="21"/>
      <c r="R6" s="20"/>
      <c r="S6" s="22"/>
    </row>
    <row r="7" spans="1:19" ht="20.100000000000001" customHeight="1" x14ac:dyDescent="0.15">
      <c r="A7" s="24"/>
      <c r="B7" s="260"/>
      <c r="C7" s="120" t="s">
        <v>298</v>
      </c>
      <c r="D7" s="26">
        <v>685945660</v>
      </c>
      <c r="E7" s="27">
        <f>S7+S8+S17+S18</f>
        <v>696306100</v>
      </c>
      <c r="F7" s="26">
        <f>E7-D7</f>
        <v>10360440</v>
      </c>
      <c r="G7" s="28" t="s">
        <v>299</v>
      </c>
      <c r="H7" s="29"/>
      <c r="I7" s="30"/>
      <c r="J7" s="30"/>
      <c r="K7" s="31"/>
      <c r="L7" s="30"/>
      <c r="M7" s="31"/>
      <c r="N7" s="31"/>
      <c r="O7" s="31"/>
      <c r="P7" s="31"/>
      <c r="Q7" s="31"/>
      <c r="R7" s="32"/>
      <c r="S7" s="33">
        <f>SUM(S9:S16)</f>
        <v>429874740</v>
      </c>
    </row>
    <row r="8" spans="1:19" ht="20.100000000000001" customHeight="1" x14ac:dyDescent="0.15">
      <c r="A8" s="24"/>
      <c r="B8" s="269"/>
      <c r="C8" s="68"/>
      <c r="D8" s="34"/>
      <c r="E8" s="35"/>
      <c r="F8" s="36"/>
      <c r="G8" s="44" t="s">
        <v>315</v>
      </c>
      <c r="H8" s="38">
        <f>S7</f>
        <v>429874740</v>
      </c>
      <c r="I8" s="39" t="s">
        <v>4</v>
      </c>
      <c r="J8" s="39" t="s">
        <v>5</v>
      </c>
      <c r="K8" s="47">
        <v>-1.4999999999999999E-2</v>
      </c>
      <c r="L8" s="39"/>
      <c r="M8" s="41"/>
      <c r="N8" s="41"/>
      <c r="O8" s="41"/>
      <c r="P8" s="41"/>
      <c r="Q8" s="41"/>
      <c r="R8" s="42" t="s">
        <v>8</v>
      </c>
      <c r="S8" s="46">
        <f>ROUND(H8*K8,-1)</f>
        <v>-6448120</v>
      </c>
    </row>
    <row r="9" spans="1:19" ht="20.100000000000001" customHeight="1" x14ac:dyDescent="0.15">
      <c r="A9" s="24"/>
      <c r="B9" s="260"/>
      <c r="C9" s="260"/>
      <c r="D9" s="34"/>
      <c r="E9" s="35"/>
      <c r="F9" s="36"/>
      <c r="G9" s="37" t="s">
        <v>300</v>
      </c>
      <c r="H9" s="38">
        <v>65190</v>
      </c>
      <c r="I9" s="39" t="s">
        <v>301</v>
      </c>
      <c r="J9" s="39" t="s">
        <v>302</v>
      </c>
      <c r="K9" s="40">
        <v>0.2</v>
      </c>
      <c r="L9" s="39" t="s">
        <v>302</v>
      </c>
      <c r="M9" s="41">
        <v>365</v>
      </c>
      <c r="N9" s="41" t="s">
        <v>303</v>
      </c>
      <c r="O9" s="41" t="s">
        <v>304</v>
      </c>
      <c r="P9" s="41">
        <v>14</v>
      </c>
      <c r="Q9" s="41" t="s">
        <v>305</v>
      </c>
      <c r="R9" s="42" t="s">
        <v>306</v>
      </c>
      <c r="S9" s="43">
        <f>ROUNDDOWN(H9*K9*M9*P9,-1)</f>
        <v>66624180</v>
      </c>
    </row>
    <row r="10" spans="1:19" ht="20.100000000000001" customHeight="1" x14ac:dyDescent="0.15">
      <c r="A10" s="24"/>
      <c r="B10" s="260"/>
      <c r="C10" s="260"/>
      <c r="D10" s="34"/>
      <c r="E10" s="35"/>
      <c r="F10" s="36"/>
      <c r="G10" s="37" t="s">
        <v>307</v>
      </c>
      <c r="H10" s="38">
        <v>60490</v>
      </c>
      <c r="I10" s="39" t="s">
        <v>308</v>
      </c>
      <c r="J10" s="39" t="s">
        <v>309</v>
      </c>
      <c r="K10" s="40">
        <v>0.2</v>
      </c>
      <c r="L10" s="39" t="s">
        <v>309</v>
      </c>
      <c r="M10" s="41">
        <v>365</v>
      </c>
      <c r="N10" s="41" t="s">
        <v>310</v>
      </c>
      <c r="O10" s="41" t="s">
        <v>309</v>
      </c>
      <c r="P10" s="41">
        <v>29</v>
      </c>
      <c r="Q10" s="41" t="s">
        <v>305</v>
      </c>
      <c r="R10" s="42" t="s">
        <v>306</v>
      </c>
      <c r="S10" s="43">
        <f t="shared" ref="S10:S13" si="0">ROUND(H10*K10*M10*P10,-1)</f>
        <v>128057330</v>
      </c>
    </row>
    <row r="11" spans="1:19" ht="20.100000000000001" customHeight="1" x14ac:dyDescent="0.15">
      <c r="A11" s="24"/>
      <c r="B11" s="260"/>
      <c r="C11" s="260"/>
      <c r="D11" s="34"/>
      <c r="E11" s="35"/>
      <c r="F11" s="36"/>
      <c r="G11" s="37" t="s">
        <v>311</v>
      </c>
      <c r="H11" s="38">
        <v>55780</v>
      </c>
      <c r="I11" s="39" t="s">
        <v>308</v>
      </c>
      <c r="J11" s="39" t="s">
        <v>309</v>
      </c>
      <c r="K11" s="40">
        <v>0.2</v>
      </c>
      <c r="L11" s="39" t="s">
        <v>309</v>
      </c>
      <c r="M11" s="41">
        <v>365</v>
      </c>
      <c r="N11" s="41" t="s">
        <v>310</v>
      </c>
      <c r="O11" s="41" t="s">
        <v>309</v>
      </c>
      <c r="P11" s="41">
        <v>29</v>
      </c>
      <c r="Q11" s="41" t="s">
        <v>305</v>
      </c>
      <c r="R11" s="42" t="s">
        <v>306</v>
      </c>
      <c r="S11" s="43">
        <f t="shared" si="0"/>
        <v>118086260</v>
      </c>
    </row>
    <row r="12" spans="1:19" ht="20.100000000000001" customHeight="1" x14ac:dyDescent="0.15">
      <c r="A12" s="24"/>
      <c r="B12" s="260"/>
      <c r="C12" s="260"/>
      <c r="D12" s="34"/>
      <c r="E12" s="35"/>
      <c r="F12" s="36"/>
      <c r="G12" s="37" t="s">
        <v>312</v>
      </c>
      <c r="H12" s="38">
        <v>55780</v>
      </c>
      <c r="I12" s="39" t="s">
        <v>308</v>
      </c>
      <c r="J12" s="39" t="s">
        <v>309</v>
      </c>
      <c r="K12" s="40">
        <v>0.2</v>
      </c>
      <c r="L12" s="39" t="s">
        <v>309</v>
      </c>
      <c r="M12" s="41">
        <v>365</v>
      </c>
      <c r="N12" s="41" t="s">
        <v>310</v>
      </c>
      <c r="O12" s="41" t="s">
        <v>309</v>
      </c>
      <c r="P12" s="41">
        <v>13</v>
      </c>
      <c r="Q12" s="41" t="s">
        <v>305</v>
      </c>
      <c r="R12" s="42" t="s">
        <v>306</v>
      </c>
      <c r="S12" s="43">
        <f t="shared" si="0"/>
        <v>52935220</v>
      </c>
    </row>
    <row r="13" spans="1:19" ht="20.100000000000001" customHeight="1" x14ac:dyDescent="0.15">
      <c r="A13" s="24"/>
      <c r="B13" s="260"/>
      <c r="C13" s="260"/>
      <c r="D13" s="34"/>
      <c r="E13" s="35"/>
      <c r="F13" s="36"/>
      <c r="G13" s="37" t="s">
        <v>313</v>
      </c>
      <c r="H13" s="38">
        <v>65190</v>
      </c>
      <c r="I13" s="39" t="s">
        <v>308</v>
      </c>
      <c r="J13" s="39" t="s">
        <v>309</v>
      </c>
      <c r="K13" s="40">
        <v>0.1</v>
      </c>
      <c r="L13" s="39" t="s">
        <v>309</v>
      </c>
      <c r="M13" s="41">
        <v>365</v>
      </c>
      <c r="N13" s="41" t="s">
        <v>310</v>
      </c>
      <c r="O13" s="41" t="s">
        <v>309</v>
      </c>
      <c r="P13" s="41">
        <v>5</v>
      </c>
      <c r="Q13" s="41" t="s">
        <v>305</v>
      </c>
      <c r="R13" s="42" t="s">
        <v>306</v>
      </c>
      <c r="S13" s="43">
        <f t="shared" si="0"/>
        <v>11897180</v>
      </c>
    </row>
    <row r="14" spans="1:19" ht="20.100000000000001" customHeight="1" x14ac:dyDescent="0.15">
      <c r="A14" s="24"/>
      <c r="B14" s="260"/>
      <c r="C14" s="260"/>
      <c r="D14" s="34"/>
      <c r="E14" s="35"/>
      <c r="F14" s="36"/>
      <c r="G14" s="37" t="s">
        <v>307</v>
      </c>
      <c r="H14" s="38">
        <v>60490</v>
      </c>
      <c r="I14" s="39" t="s">
        <v>308</v>
      </c>
      <c r="J14" s="39" t="s">
        <v>309</v>
      </c>
      <c r="K14" s="40">
        <v>0.1</v>
      </c>
      <c r="L14" s="39" t="s">
        <v>309</v>
      </c>
      <c r="M14" s="41">
        <v>365</v>
      </c>
      <c r="N14" s="41" t="s">
        <v>310</v>
      </c>
      <c r="O14" s="41" t="s">
        <v>309</v>
      </c>
      <c r="P14" s="41">
        <v>8</v>
      </c>
      <c r="Q14" s="41" t="s">
        <v>305</v>
      </c>
      <c r="R14" s="42" t="s">
        <v>306</v>
      </c>
      <c r="S14" s="43">
        <f>ROUNDDOWN(H14*K14*M14*P14,-1)</f>
        <v>17663080</v>
      </c>
    </row>
    <row r="15" spans="1:19" ht="20.100000000000001" customHeight="1" x14ac:dyDescent="0.15">
      <c r="A15" s="24"/>
      <c r="B15" s="260"/>
      <c r="C15" s="260"/>
      <c r="D15" s="34"/>
      <c r="E15" s="35"/>
      <c r="F15" s="36"/>
      <c r="G15" s="37" t="s">
        <v>311</v>
      </c>
      <c r="H15" s="38">
        <v>55780</v>
      </c>
      <c r="I15" s="39" t="s">
        <v>308</v>
      </c>
      <c r="J15" s="39" t="s">
        <v>309</v>
      </c>
      <c r="K15" s="40">
        <v>0.1</v>
      </c>
      <c r="L15" s="39" t="s">
        <v>309</v>
      </c>
      <c r="M15" s="41">
        <v>365</v>
      </c>
      <c r="N15" s="41" t="s">
        <v>310</v>
      </c>
      <c r="O15" s="41" t="s">
        <v>309</v>
      </c>
      <c r="P15" s="41">
        <v>12</v>
      </c>
      <c r="Q15" s="41" t="s">
        <v>305</v>
      </c>
      <c r="R15" s="42" t="s">
        <v>306</v>
      </c>
      <c r="S15" s="43">
        <f>ROUNDDOWN(H15*K15*M15*P15,-1)</f>
        <v>24431640</v>
      </c>
    </row>
    <row r="16" spans="1:19" ht="20.100000000000001" customHeight="1" x14ac:dyDescent="0.15">
      <c r="A16" s="24"/>
      <c r="B16" s="260"/>
      <c r="C16" s="260"/>
      <c r="D16" s="34"/>
      <c r="E16" s="35"/>
      <c r="F16" s="36"/>
      <c r="G16" s="37" t="s">
        <v>312</v>
      </c>
      <c r="H16" s="38">
        <v>55780</v>
      </c>
      <c r="I16" s="39" t="s">
        <v>308</v>
      </c>
      <c r="J16" s="39" t="s">
        <v>309</v>
      </c>
      <c r="K16" s="40">
        <v>0.1</v>
      </c>
      <c r="L16" s="39" t="s">
        <v>309</v>
      </c>
      <c r="M16" s="41">
        <v>365</v>
      </c>
      <c r="N16" s="41" t="s">
        <v>310</v>
      </c>
      <c r="O16" s="41" t="s">
        <v>309</v>
      </c>
      <c r="P16" s="41">
        <v>5</v>
      </c>
      <c r="Q16" s="41" t="s">
        <v>305</v>
      </c>
      <c r="R16" s="42" t="s">
        <v>306</v>
      </c>
      <c r="S16" s="43">
        <f>ROUNDDOWN(H16*K16*M16*P16,-1)</f>
        <v>10179850</v>
      </c>
    </row>
    <row r="17" spans="1:21" ht="20.100000000000001" customHeight="1" x14ac:dyDescent="0.15">
      <c r="A17" s="24"/>
      <c r="B17" s="260"/>
      <c r="C17" s="260"/>
      <c r="D17" s="34"/>
      <c r="E17" s="35"/>
      <c r="F17" s="36"/>
      <c r="G17" s="44" t="s">
        <v>314</v>
      </c>
      <c r="H17" s="38">
        <v>6600</v>
      </c>
      <c r="I17" s="39" t="s">
        <v>308</v>
      </c>
      <c r="J17" s="39" t="s">
        <v>309</v>
      </c>
      <c r="K17" s="45">
        <f>P9+P10+P11+P12+P13+P14+P15+P16</f>
        <v>115</v>
      </c>
      <c r="L17" s="39" t="s">
        <v>305</v>
      </c>
      <c r="M17" s="41" t="s">
        <v>309</v>
      </c>
      <c r="N17" s="41">
        <v>365</v>
      </c>
      <c r="O17" s="41" t="s">
        <v>310</v>
      </c>
      <c r="P17" s="41"/>
      <c r="Q17" s="41"/>
      <c r="R17" s="42" t="s">
        <v>306</v>
      </c>
      <c r="S17" s="46">
        <f>H17*K17*N17</f>
        <v>277035000</v>
      </c>
    </row>
    <row r="18" spans="1:21" ht="20.100000000000001" customHeight="1" x14ac:dyDescent="0.15">
      <c r="A18" s="24"/>
      <c r="B18" s="260"/>
      <c r="C18" s="260"/>
      <c r="D18" s="34"/>
      <c r="E18" s="35"/>
      <c r="F18" s="36"/>
      <c r="G18" s="44" t="s">
        <v>315</v>
      </c>
      <c r="H18" s="38">
        <f>S17</f>
        <v>277035000</v>
      </c>
      <c r="I18" s="39" t="s">
        <v>316</v>
      </c>
      <c r="J18" s="39" t="s">
        <v>317</v>
      </c>
      <c r="K18" s="47">
        <v>-1.4999999999999999E-2</v>
      </c>
      <c r="L18" s="39"/>
      <c r="M18" s="41"/>
      <c r="N18" s="41"/>
      <c r="O18" s="41"/>
      <c r="P18" s="41"/>
      <c r="Q18" s="41"/>
      <c r="R18" s="42" t="s">
        <v>318</v>
      </c>
      <c r="S18" s="46">
        <f>ROUNDDOWN(H18*K18,-1)</f>
        <v>-4155520</v>
      </c>
    </row>
    <row r="19" spans="1:21" ht="20.100000000000001" customHeight="1" x14ac:dyDescent="0.15">
      <c r="A19" s="286" t="s">
        <v>319</v>
      </c>
      <c r="B19" s="293"/>
      <c r="C19" s="293"/>
      <c r="D19" s="16">
        <v>0</v>
      </c>
      <c r="E19" s="17">
        <f>E20</f>
        <v>0</v>
      </c>
      <c r="F19" s="48">
        <f t="shared" ref="F19:F26" si="1">E19-D19</f>
        <v>0</v>
      </c>
      <c r="G19" s="18"/>
      <c r="H19" s="19"/>
      <c r="I19" s="20"/>
      <c r="J19" s="20"/>
      <c r="K19" s="21"/>
      <c r="L19" s="20"/>
      <c r="M19" s="21"/>
      <c r="N19" s="21"/>
      <c r="O19" s="21"/>
      <c r="P19" s="21"/>
      <c r="Q19" s="21"/>
      <c r="R19" s="20"/>
      <c r="S19" s="22"/>
    </row>
    <row r="20" spans="1:21" ht="20.100000000000001" customHeight="1" x14ac:dyDescent="0.15">
      <c r="A20" s="23"/>
      <c r="B20" s="293" t="s">
        <v>320</v>
      </c>
      <c r="C20" s="293"/>
      <c r="D20" s="16">
        <v>0</v>
      </c>
      <c r="E20" s="17">
        <f>E21</f>
        <v>0</v>
      </c>
      <c r="F20" s="48">
        <f t="shared" si="1"/>
        <v>0</v>
      </c>
      <c r="G20" s="18"/>
      <c r="H20" s="19"/>
      <c r="I20" s="20"/>
      <c r="J20" s="20"/>
      <c r="K20" s="21"/>
      <c r="L20" s="20"/>
      <c r="M20" s="21"/>
      <c r="N20" s="21"/>
      <c r="O20" s="21"/>
      <c r="P20" s="21"/>
      <c r="Q20" s="21"/>
      <c r="R20" s="20"/>
      <c r="S20" s="22"/>
    </row>
    <row r="21" spans="1:21" ht="20.100000000000001" customHeight="1" x14ac:dyDescent="0.15">
      <c r="A21" s="24"/>
      <c r="B21" s="49"/>
      <c r="C21" s="260" t="s">
        <v>321</v>
      </c>
      <c r="D21" s="34">
        <v>0</v>
      </c>
      <c r="E21" s="35">
        <f>S21+S25</f>
        <v>0</v>
      </c>
      <c r="F21" s="36">
        <f t="shared" si="1"/>
        <v>0</v>
      </c>
      <c r="G21" s="39"/>
      <c r="H21" s="38"/>
      <c r="I21" s="39"/>
      <c r="J21" s="39"/>
      <c r="K21" s="41"/>
      <c r="L21" s="39"/>
      <c r="M21" s="41"/>
      <c r="N21" s="41"/>
      <c r="O21" s="41"/>
      <c r="P21" s="41"/>
      <c r="Q21" s="41"/>
      <c r="R21" s="42"/>
      <c r="S21" s="43"/>
    </row>
    <row r="22" spans="1:21" ht="20.100000000000001" customHeight="1" x14ac:dyDescent="0.15">
      <c r="A22" s="286" t="s">
        <v>322</v>
      </c>
      <c r="B22" s="293"/>
      <c r="C22" s="293"/>
      <c r="D22" s="16">
        <v>0</v>
      </c>
      <c r="E22" s="17">
        <f>E23</f>
        <v>0</v>
      </c>
      <c r="F22" s="48">
        <f t="shared" si="1"/>
        <v>0</v>
      </c>
      <c r="G22" s="18"/>
      <c r="H22" s="19"/>
      <c r="I22" s="20"/>
      <c r="J22" s="20"/>
      <c r="K22" s="21"/>
      <c r="L22" s="20"/>
      <c r="M22" s="21"/>
      <c r="N22" s="21"/>
      <c r="O22" s="21"/>
      <c r="P22" s="21"/>
      <c r="Q22" s="21"/>
      <c r="R22" s="20"/>
      <c r="S22" s="22"/>
    </row>
    <row r="23" spans="1:21" ht="20.100000000000001" customHeight="1" x14ac:dyDescent="0.15">
      <c r="A23" s="23"/>
      <c r="B23" s="293" t="s">
        <v>323</v>
      </c>
      <c r="C23" s="293"/>
      <c r="D23" s="16">
        <v>0</v>
      </c>
      <c r="E23" s="17">
        <f>E24</f>
        <v>0</v>
      </c>
      <c r="F23" s="48">
        <f t="shared" si="1"/>
        <v>0</v>
      </c>
      <c r="G23" s="18"/>
      <c r="H23" s="19"/>
      <c r="I23" s="20"/>
      <c r="J23" s="20"/>
      <c r="K23" s="21"/>
      <c r="L23" s="20"/>
      <c r="M23" s="21"/>
      <c r="N23" s="21"/>
      <c r="O23" s="21"/>
      <c r="P23" s="21"/>
      <c r="Q23" s="21"/>
      <c r="R23" s="20"/>
      <c r="S23" s="22"/>
    </row>
    <row r="24" spans="1:21" ht="20.100000000000001" customHeight="1" x14ac:dyDescent="0.15">
      <c r="A24" s="24"/>
      <c r="B24" s="49"/>
      <c r="C24" s="260" t="s">
        <v>324</v>
      </c>
      <c r="D24" s="34">
        <v>0</v>
      </c>
      <c r="E24" s="35">
        <v>0</v>
      </c>
      <c r="F24" s="36">
        <f t="shared" si="1"/>
        <v>0</v>
      </c>
      <c r="G24" s="39"/>
      <c r="H24" s="38"/>
      <c r="I24" s="39"/>
      <c r="J24" s="39"/>
      <c r="K24" s="41"/>
      <c r="L24" s="39"/>
      <c r="M24" s="41"/>
      <c r="N24" s="41"/>
      <c r="O24" s="41"/>
      <c r="P24" s="41"/>
      <c r="Q24" s="41"/>
      <c r="R24" s="42"/>
      <c r="S24" s="43"/>
    </row>
    <row r="25" spans="1:21" ht="20.100000000000001" customHeight="1" x14ac:dyDescent="0.15">
      <c r="A25" s="286" t="s">
        <v>325</v>
      </c>
      <c r="B25" s="293"/>
      <c r="C25" s="293"/>
      <c r="D25" s="16">
        <f>D26</f>
        <v>94376620</v>
      </c>
      <c r="E25" s="17">
        <f>E26</f>
        <v>95452410</v>
      </c>
      <c r="F25" s="48">
        <f t="shared" si="1"/>
        <v>1075790</v>
      </c>
      <c r="G25" s="18"/>
      <c r="H25" s="19"/>
      <c r="I25" s="20"/>
      <c r="J25" s="20"/>
      <c r="K25" s="21"/>
      <c r="L25" s="20"/>
      <c r="M25" s="21"/>
      <c r="N25" s="21"/>
      <c r="O25" s="21"/>
      <c r="P25" s="21"/>
      <c r="Q25" s="21"/>
      <c r="R25" s="20"/>
      <c r="S25" s="22"/>
    </row>
    <row r="26" spans="1:21" ht="20.100000000000001" customHeight="1" x14ac:dyDescent="0.15">
      <c r="A26" s="23"/>
      <c r="B26" s="293" t="s">
        <v>326</v>
      </c>
      <c r="C26" s="293"/>
      <c r="D26" s="16">
        <f>D27+D32+D39+D40</f>
        <v>94376620</v>
      </c>
      <c r="E26" s="17">
        <f>E27+E32+E39+E40</f>
        <v>95452410</v>
      </c>
      <c r="F26" s="48">
        <f t="shared" si="1"/>
        <v>1075790</v>
      </c>
      <c r="G26" s="18"/>
      <c r="H26" s="19"/>
      <c r="I26" s="20"/>
      <c r="J26" s="20"/>
      <c r="K26" s="21"/>
      <c r="L26" s="20"/>
      <c r="M26" s="21"/>
      <c r="N26" s="21"/>
      <c r="O26" s="21"/>
      <c r="P26" s="21"/>
      <c r="Q26" s="21"/>
      <c r="R26" s="20"/>
      <c r="S26" s="22"/>
    </row>
    <row r="27" spans="1:21" ht="20.100000000000001" customHeight="1" x14ac:dyDescent="0.15">
      <c r="A27" s="24"/>
      <c r="B27" s="49"/>
      <c r="C27" s="263" t="s">
        <v>327</v>
      </c>
      <c r="D27" s="26">
        <v>84191050</v>
      </c>
      <c r="E27" s="27">
        <f>SUM(S27:S31)</f>
        <v>85159270</v>
      </c>
      <c r="F27" s="50">
        <f>E27-D27</f>
        <v>968220</v>
      </c>
      <c r="G27" s="39" t="s">
        <v>328</v>
      </c>
      <c r="H27" s="38">
        <v>229219</v>
      </c>
      <c r="I27" s="39" t="s">
        <v>329</v>
      </c>
      <c r="J27" s="39" t="s">
        <v>330</v>
      </c>
      <c r="K27" s="41">
        <v>30</v>
      </c>
      <c r="L27" s="39" t="s">
        <v>331</v>
      </c>
      <c r="M27" s="41" t="s">
        <v>330</v>
      </c>
      <c r="N27" s="41">
        <v>12</v>
      </c>
      <c r="O27" s="41" t="s">
        <v>332</v>
      </c>
      <c r="P27" s="41" t="s">
        <v>330</v>
      </c>
      <c r="Q27" s="51">
        <v>0.9</v>
      </c>
      <c r="R27" s="42" t="s">
        <v>333</v>
      </c>
      <c r="S27" s="43">
        <f>ROUND(H27*K27*N27*Q27,-1)</f>
        <v>74266960</v>
      </c>
      <c r="U27" s="133"/>
    </row>
    <row r="28" spans="1:21" ht="20.100000000000001" customHeight="1" x14ac:dyDescent="0.15">
      <c r="A28" s="24"/>
      <c r="B28" s="49"/>
      <c r="C28" s="260"/>
      <c r="D28" s="34"/>
      <c r="E28" s="35"/>
      <c r="F28" s="36"/>
      <c r="G28" s="39" t="s">
        <v>334</v>
      </c>
      <c r="H28" s="38">
        <v>22630</v>
      </c>
      <c r="I28" s="39" t="s">
        <v>301</v>
      </c>
      <c r="J28" s="39" t="s">
        <v>302</v>
      </c>
      <c r="K28" s="41">
        <v>30</v>
      </c>
      <c r="L28" s="39" t="s">
        <v>335</v>
      </c>
      <c r="M28" s="41" t="s">
        <v>302</v>
      </c>
      <c r="N28" s="41">
        <v>12</v>
      </c>
      <c r="O28" s="41" t="s">
        <v>336</v>
      </c>
      <c r="P28" s="41" t="s">
        <v>302</v>
      </c>
      <c r="Q28" s="51">
        <v>0.9</v>
      </c>
      <c r="R28" s="42" t="s">
        <v>337</v>
      </c>
      <c r="S28" s="43">
        <f>ROUND(H28*K28*N28*Q28,-1)</f>
        <v>7332120</v>
      </c>
    </row>
    <row r="29" spans="1:21" ht="20.100000000000001" customHeight="1" x14ac:dyDescent="0.15">
      <c r="A29" s="24"/>
      <c r="B29" s="49"/>
      <c r="C29" s="260"/>
      <c r="D29" s="34"/>
      <c r="E29" s="35"/>
      <c r="F29" s="36"/>
      <c r="G29" s="39" t="s">
        <v>338</v>
      </c>
      <c r="H29" s="38">
        <v>35800</v>
      </c>
      <c r="I29" s="39" t="s">
        <v>301</v>
      </c>
      <c r="J29" s="39" t="s">
        <v>302</v>
      </c>
      <c r="K29" s="41">
        <v>30</v>
      </c>
      <c r="L29" s="39" t="s">
        <v>335</v>
      </c>
      <c r="M29" s="41" t="s">
        <v>302</v>
      </c>
      <c r="N29" s="41">
        <v>2</v>
      </c>
      <c r="O29" s="41" t="s">
        <v>339</v>
      </c>
      <c r="P29" s="41" t="s">
        <v>302</v>
      </c>
      <c r="Q29" s="51">
        <v>0.9</v>
      </c>
      <c r="R29" s="42" t="s">
        <v>337</v>
      </c>
      <c r="S29" s="43">
        <f>ROUND(H29*K29*N29*Q29,-1)</f>
        <v>1933200</v>
      </c>
    </row>
    <row r="30" spans="1:21" ht="20.100000000000001" customHeight="1" x14ac:dyDescent="0.15">
      <c r="A30" s="24"/>
      <c r="B30" s="49"/>
      <c r="C30" s="260"/>
      <c r="D30" s="34"/>
      <c r="E30" s="35"/>
      <c r="F30" s="36"/>
      <c r="G30" s="39" t="s">
        <v>340</v>
      </c>
      <c r="H30" s="38">
        <v>35259</v>
      </c>
      <c r="I30" s="39" t="s">
        <v>301</v>
      </c>
      <c r="J30" s="39" t="s">
        <v>302</v>
      </c>
      <c r="K30" s="41">
        <v>30</v>
      </c>
      <c r="L30" s="39" t="s">
        <v>335</v>
      </c>
      <c r="M30" s="41" t="s">
        <v>302</v>
      </c>
      <c r="N30" s="41">
        <v>1</v>
      </c>
      <c r="O30" s="41" t="s">
        <v>339</v>
      </c>
      <c r="P30" s="41" t="s">
        <v>302</v>
      </c>
      <c r="Q30" s="51">
        <v>0.9</v>
      </c>
      <c r="R30" s="42" t="s">
        <v>337</v>
      </c>
      <c r="S30" s="43">
        <f>ROUND(H30*K30*N30*Q30,-1)</f>
        <v>951990</v>
      </c>
      <c r="U30" s="133"/>
    </row>
    <row r="31" spans="1:21" ht="20.100000000000001" customHeight="1" x14ac:dyDescent="0.15">
      <c r="A31" s="24"/>
      <c r="B31" s="49"/>
      <c r="C31" s="260"/>
      <c r="D31" s="34"/>
      <c r="E31" s="35"/>
      <c r="F31" s="36"/>
      <c r="G31" s="39" t="s">
        <v>341</v>
      </c>
      <c r="H31" s="38">
        <v>750000</v>
      </c>
      <c r="I31" s="39" t="s">
        <v>301</v>
      </c>
      <c r="J31" s="39" t="s">
        <v>302</v>
      </c>
      <c r="K31" s="41">
        <v>1</v>
      </c>
      <c r="L31" s="39" t="s">
        <v>342</v>
      </c>
      <c r="M31" s="41" t="s">
        <v>302</v>
      </c>
      <c r="N31" s="40">
        <v>0.9</v>
      </c>
      <c r="O31" s="41"/>
      <c r="P31" s="41"/>
      <c r="Q31" s="41"/>
      <c r="R31" s="42" t="s">
        <v>337</v>
      </c>
      <c r="S31" s="43">
        <f>H31*K31*N31</f>
        <v>675000</v>
      </c>
    </row>
    <row r="32" spans="1:21" ht="20.100000000000001" customHeight="1" x14ac:dyDescent="0.15">
      <c r="A32" s="24"/>
      <c r="B32" s="49"/>
      <c r="C32" s="263" t="s">
        <v>343</v>
      </c>
      <c r="D32" s="26">
        <v>10185570</v>
      </c>
      <c r="E32" s="27">
        <f>SUM(S32:S38)</f>
        <v>10293140</v>
      </c>
      <c r="F32" s="50">
        <f>E32-D32</f>
        <v>107570</v>
      </c>
      <c r="G32" s="60" t="s">
        <v>328</v>
      </c>
      <c r="H32" s="29">
        <v>229219</v>
      </c>
      <c r="I32" s="30" t="s">
        <v>418</v>
      </c>
      <c r="J32" s="30" t="s">
        <v>421</v>
      </c>
      <c r="K32" s="31">
        <v>30</v>
      </c>
      <c r="L32" s="30" t="s">
        <v>419</v>
      </c>
      <c r="M32" s="31" t="s">
        <v>421</v>
      </c>
      <c r="N32" s="31">
        <v>12</v>
      </c>
      <c r="O32" s="31" t="s">
        <v>420</v>
      </c>
      <c r="P32" s="31" t="s">
        <v>421</v>
      </c>
      <c r="Q32" s="268">
        <v>0.1</v>
      </c>
      <c r="R32" s="32"/>
      <c r="S32" s="52">
        <f>ROUND(H32*K32*N32*Q32,-1)</f>
        <v>8251880</v>
      </c>
    </row>
    <row r="33" spans="1:19" ht="20.100000000000001" customHeight="1" x14ac:dyDescent="0.15">
      <c r="A33" s="24"/>
      <c r="B33" s="49"/>
      <c r="C33" s="260"/>
      <c r="D33" s="34"/>
      <c r="E33" s="35"/>
      <c r="F33" s="36"/>
      <c r="G33" s="39" t="s">
        <v>344</v>
      </c>
      <c r="H33" s="38">
        <v>22630</v>
      </c>
      <c r="I33" s="39" t="s">
        <v>301</v>
      </c>
      <c r="J33" s="39" t="s">
        <v>5</v>
      </c>
      <c r="K33" s="41">
        <v>30</v>
      </c>
      <c r="L33" s="39" t="s">
        <v>335</v>
      </c>
      <c r="M33" s="41" t="s">
        <v>5</v>
      </c>
      <c r="N33" s="41">
        <v>12</v>
      </c>
      <c r="O33" s="41" t="s">
        <v>336</v>
      </c>
      <c r="P33" s="41" t="s">
        <v>302</v>
      </c>
      <c r="Q33" s="51">
        <v>0.1</v>
      </c>
      <c r="R33" s="42" t="s">
        <v>337</v>
      </c>
      <c r="S33" s="43">
        <f>ROUND(H33*K33*N33*Q33,-1)</f>
        <v>814680</v>
      </c>
    </row>
    <row r="34" spans="1:19" ht="20.100000000000001" customHeight="1" x14ac:dyDescent="0.15">
      <c r="A34" s="24"/>
      <c r="B34" s="49"/>
      <c r="C34" s="260"/>
      <c r="D34" s="34"/>
      <c r="E34" s="35"/>
      <c r="F34" s="36"/>
      <c r="G34" s="39" t="s">
        <v>338</v>
      </c>
      <c r="H34" s="38">
        <v>35800</v>
      </c>
      <c r="I34" s="39" t="s">
        <v>301</v>
      </c>
      <c r="J34" s="39" t="s">
        <v>302</v>
      </c>
      <c r="K34" s="41">
        <v>30</v>
      </c>
      <c r="L34" s="39" t="s">
        <v>335</v>
      </c>
      <c r="M34" s="41" t="s">
        <v>302</v>
      </c>
      <c r="N34" s="41">
        <v>2</v>
      </c>
      <c r="O34" s="41" t="s">
        <v>339</v>
      </c>
      <c r="P34" s="41" t="s">
        <v>302</v>
      </c>
      <c r="Q34" s="51">
        <v>0.1</v>
      </c>
      <c r="R34" s="42" t="s">
        <v>337</v>
      </c>
      <c r="S34" s="43">
        <f>ROUND(H34*K34*N34*Q34,-1)</f>
        <v>214800</v>
      </c>
    </row>
    <row r="35" spans="1:19" ht="20.100000000000001" customHeight="1" x14ac:dyDescent="0.15">
      <c r="A35" s="24"/>
      <c r="B35" s="49"/>
      <c r="C35" s="260"/>
      <c r="D35" s="34"/>
      <c r="E35" s="35"/>
      <c r="F35" s="36"/>
      <c r="G35" s="39" t="s">
        <v>340</v>
      </c>
      <c r="H35" s="38">
        <v>35259</v>
      </c>
      <c r="I35" s="39" t="s">
        <v>301</v>
      </c>
      <c r="J35" s="39" t="s">
        <v>302</v>
      </c>
      <c r="K35" s="41">
        <v>30</v>
      </c>
      <c r="L35" s="39" t="s">
        <v>335</v>
      </c>
      <c r="M35" s="41" t="s">
        <v>302</v>
      </c>
      <c r="N35" s="41">
        <v>1</v>
      </c>
      <c r="O35" s="41" t="s">
        <v>339</v>
      </c>
      <c r="P35" s="41" t="s">
        <v>302</v>
      </c>
      <c r="Q35" s="51">
        <v>0.1</v>
      </c>
      <c r="R35" s="42" t="s">
        <v>337</v>
      </c>
      <c r="S35" s="43">
        <f>ROUND(H35*K35*N35*Q35,-1)</f>
        <v>105780</v>
      </c>
    </row>
    <row r="36" spans="1:19" ht="20.100000000000001" customHeight="1" x14ac:dyDescent="0.15">
      <c r="A36" s="24"/>
      <c r="B36" s="49"/>
      <c r="C36" s="260"/>
      <c r="D36" s="34"/>
      <c r="E36" s="35"/>
      <c r="F36" s="36"/>
      <c r="G36" s="39" t="s">
        <v>341</v>
      </c>
      <c r="H36" s="38">
        <v>750000</v>
      </c>
      <c r="I36" s="39" t="s">
        <v>301</v>
      </c>
      <c r="J36" s="39" t="s">
        <v>302</v>
      </c>
      <c r="K36" s="41">
        <v>1</v>
      </c>
      <c r="L36" s="39" t="s">
        <v>342</v>
      </c>
      <c r="M36" s="41" t="s">
        <v>302</v>
      </c>
      <c r="N36" s="40">
        <v>0.1</v>
      </c>
      <c r="O36" s="41"/>
      <c r="P36" s="41"/>
      <c r="Q36" s="41"/>
      <c r="R36" s="42" t="s">
        <v>337</v>
      </c>
      <c r="S36" s="43">
        <f>H36*K36*N36</f>
        <v>75000</v>
      </c>
    </row>
    <row r="37" spans="1:19" ht="20.100000000000001" customHeight="1" x14ac:dyDescent="0.15">
      <c r="A37" s="24"/>
      <c r="B37" s="49"/>
      <c r="C37" s="260"/>
      <c r="D37" s="34"/>
      <c r="E37" s="35"/>
      <c r="F37" s="36"/>
      <c r="G37" s="39" t="s">
        <v>345</v>
      </c>
      <c r="H37" s="38">
        <v>13200</v>
      </c>
      <c r="I37" s="39" t="s">
        <v>301</v>
      </c>
      <c r="J37" s="39" t="s">
        <v>302</v>
      </c>
      <c r="K37" s="41">
        <v>30</v>
      </c>
      <c r="L37" s="39" t="s">
        <v>335</v>
      </c>
      <c r="M37" s="41" t="s">
        <v>302</v>
      </c>
      <c r="N37" s="41">
        <v>1</v>
      </c>
      <c r="O37" s="41" t="s">
        <v>339</v>
      </c>
      <c r="P37" s="41"/>
      <c r="Q37" s="40"/>
      <c r="R37" s="42" t="s">
        <v>337</v>
      </c>
      <c r="S37" s="43">
        <f>H37*K37*N37</f>
        <v>396000</v>
      </c>
    </row>
    <row r="38" spans="1:19" ht="20.100000000000001" customHeight="1" x14ac:dyDescent="0.15">
      <c r="A38" s="24"/>
      <c r="B38" s="49"/>
      <c r="C38" s="260"/>
      <c r="D38" s="34"/>
      <c r="E38" s="35"/>
      <c r="F38" s="36"/>
      <c r="G38" s="39" t="s">
        <v>346</v>
      </c>
      <c r="H38" s="38">
        <v>14500</v>
      </c>
      <c r="I38" s="39" t="s">
        <v>301</v>
      </c>
      <c r="J38" s="39" t="s">
        <v>302</v>
      </c>
      <c r="K38" s="41">
        <v>30</v>
      </c>
      <c r="L38" s="39" t="s">
        <v>335</v>
      </c>
      <c r="M38" s="41" t="s">
        <v>302</v>
      </c>
      <c r="N38" s="41">
        <v>1</v>
      </c>
      <c r="O38" s="41" t="s">
        <v>339</v>
      </c>
      <c r="P38" s="41"/>
      <c r="Q38" s="40"/>
      <c r="R38" s="42" t="s">
        <v>337</v>
      </c>
      <c r="S38" s="43">
        <f>H38*K38*N38</f>
        <v>435000</v>
      </c>
    </row>
    <row r="39" spans="1:19" ht="20.100000000000001" customHeight="1" x14ac:dyDescent="0.15">
      <c r="A39" s="24"/>
      <c r="B39" s="49"/>
      <c r="C39" s="263" t="s">
        <v>347</v>
      </c>
      <c r="D39" s="26">
        <v>0</v>
      </c>
      <c r="E39" s="27">
        <v>0</v>
      </c>
      <c r="F39" s="50">
        <f>E39-D39</f>
        <v>0</v>
      </c>
      <c r="G39" s="53"/>
      <c r="H39" s="54"/>
      <c r="I39" s="53"/>
      <c r="J39" s="53"/>
      <c r="K39" s="55"/>
      <c r="L39" s="53"/>
      <c r="M39" s="55"/>
      <c r="N39" s="55"/>
      <c r="O39" s="55"/>
      <c r="P39" s="55"/>
      <c r="Q39" s="55"/>
      <c r="R39" s="56"/>
      <c r="S39" s="33"/>
    </row>
    <row r="40" spans="1:19" ht="20.100000000000001" customHeight="1" x14ac:dyDescent="0.15">
      <c r="A40" s="24"/>
      <c r="B40" s="49"/>
      <c r="C40" s="262" t="s">
        <v>348</v>
      </c>
      <c r="D40" s="16">
        <v>0</v>
      </c>
      <c r="E40" s="17">
        <v>0</v>
      </c>
      <c r="F40" s="48">
        <f>E40-D40</f>
        <v>0</v>
      </c>
      <c r="G40" s="20"/>
      <c r="H40" s="19"/>
      <c r="I40" s="20"/>
      <c r="J40" s="20"/>
      <c r="K40" s="21"/>
      <c r="L40" s="20"/>
      <c r="M40" s="21"/>
      <c r="N40" s="21"/>
      <c r="O40" s="21"/>
      <c r="P40" s="21"/>
      <c r="Q40" s="21"/>
      <c r="R40" s="57"/>
      <c r="S40" s="22"/>
    </row>
    <row r="41" spans="1:19" ht="20.100000000000001" customHeight="1" x14ac:dyDescent="0.15">
      <c r="A41" s="58" t="s">
        <v>349</v>
      </c>
      <c r="B41" s="20"/>
      <c r="C41" s="259"/>
      <c r="D41" s="16">
        <f>D42</f>
        <v>26000000</v>
      </c>
      <c r="E41" s="17">
        <f>E42</f>
        <v>26000000</v>
      </c>
      <c r="F41" s="48">
        <f>E41-D41</f>
        <v>0</v>
      </c>
      <c r="G41" s="18"/>
      <c r="H41" s="19"/>
      <c r="I41" s="20"/>
      <c r="J41" s="20"/>
      <c r="K41" s="21"/>
      <c r="L41" s="20"/>
      <c r="M41" s="21"/>
      <c r="N41" s="21"/>
      <c r="O41" s="21"/>
      <c r="P41" s="21"/>
      <c r="Q41" s="21"/>
      <c r="R41" s="20"/>
      <c r="S41" s="22"/>
    </row>
    <row r="42" spans="1:19" ht="20.100000000000001" customHeight="1" x14ac:dyDescent="0.15">
      <c r="A42" s="23"/>
      <c r="B42" s="18" t="s">
        <v>350</v>
      </c>
      <c r="C42" s="259"/>
      <c r="D42" s="16">
        <f>D43+D44</f>
        <v>26000000</v>
      </c>
      <c r="E42" s="17">
        <f>E43+E44</f>
        <v>26000000</v>
      </c>
      <c r="F42" s="59">
        <f t="shared" ref="F42:F78" si="2">E42-D42</f>
        <v>0</v>
      </c>
      <c r="G42" s="18"/>
      <c r="H42" s="19"/>
      <c r="I42" s="20"/>
      <c r="J42" s="20"/>
      <c r="K42" s="21"/>
      <c r="L42" s="20"/>
      <c r="M42" s="21"/>
      <c r="N42" s="21"/>
      <c r="O42" s="21"/>
      <c r="P42" s="21"/>
      <c r="Q42" s="21"/>
      <c r="R42" s="20"/>
      <c r="S42" s="22"/>
    </row>
    <row r="43" spans="1:19" ht="20.100000000000001" customHeight="1" x14ac:dyDescent="0.15">
      <c r="A43" s="24"/>
      <c r="B43" s="60"/>
      <c r="C43" s="263" t="s">
        <v>351</v>
      </c>
      <c r="D43" s="26">
        <v>3000000</v>
      </c>
      <c r="E43" s="27">
        <v>3000000</v>
      </c>
      <c r="F43" s="61">
        <f t="shared" si="2"/>
        <v>0</v>
      </c>
      <c r="G43" s="251"/>
      <c r="H43" s="29"/>
      <c r="I43" s="30"/>
      <c r="J43" s="30"/>
      <c r="K43" s="31"/>
      <c r="L43" s="30"/>
      <c r="M43" s="31"/>
      <c r="N43" s="31"/>
      <c r="O43" s="31"/>
      <c r="P43" s="31"/>
      <c r="Q43" s="31"/>
      <c r="R43" s="32"/>
      <c r="S43" s="52"/>
    </row>
    <row r="44" spans="1:19" ht="20.100000000000001" customHeight="1" x14ac:dyDescent="0.15">
      <c r="A44" s="62"/>
      <c r="B44" s="37"/>
      <c r="C44" s="120" t="s">
        <v>352</v>
      </c>
      <c r="D44" s="26">
        <v>23000000</v>
      </c>
      <c r="E44" s="27">
        <v>23000000</v>
      </c>
      <c r="F44" s="61">
        <f t="shared" si="2"/>
        <v>0</v>
      </c>
      <c r="G44" s="60"/>
      <c r="H44" s="29"/>
      <c r="I44" s="30"/>
      <c r="J44" s="30"/>
      <c r="K44" s="31"/>
      <c r="L44" s="30"/>
      <c r="M44" s="31"/>
      <c r="N44" s="31"/>
      <c r="O44" s="31"/>
      <c r="P44" s="31"/>
      <c r="Q44" s="31"/>
      <c r="R44" s="32"/>
      <c r="S44" s="52"/>
    </row>
    <row r="45" spans="1:19" ht="20.100000000000001" customHeight="1" x14ac:dyDescent="0.15">
      <c r="A45" s="58" t="s">
        <v>353</v>
      </c>
      <c r="B45" s="18"/>
      <c r="C45" s="257"/>
      <c r="D45" s="16">
        <f>D46</f>
        <v>2873930070</v>
      </c>
      <c r="E45" s="17">
        <f>E46</f>
        <v>2861670070</v>
      </c>
      <c r="F45" s="48">
        <f>E45-D45</f>
        <v>-12260000</v>
      </c>
      <c r="G45" s="18"/>
      <c r="H45" s="19"/>
      <c r="I45" s="20"/>
      <c r="J45" s="20"/>
      <c r="K45" s="21"/>
      <c r="L45" s="20"/>
      <c r="M45" s="21"/>
      <c r="N45" s="21"/>
      <c r="O45" s="21"/>
      <c r="P45" s="21"/>
      <c r="Q45" s="21"/>
      <c r="R45" s="20"/>
      <c r="S45" s="22"/>
    </row>
    <row r="46" spans="1:19" ht="20.100000000000001" customHeight="1" x14ac:dyDescent="0.15">
      <c r="A46" s="23"/>
      <c r="B46" s="64" t="s">
        <v>354</v>
      </c>
      <c r="C46" s="262"/>
      <c r="D46" s="16">
        <f>D47</f>
        <v>2873930070</v>
      </c>
      <c r="E46" s="17">
        <f>E47</f>
        <v>2861670070</v>
      </c>
      <c r="F46" s="48">
        <f>E46-D46</f>
        <v>-12260000</v>
      </c>
      <c r="G46" s="18"/>
      <c r="H46" s="19"/>
      <c r="I46" s="20"/>
      <c r="J46" s="20"/>
      <c r="K46" s="21"/>
      <c r="L46" s="20"/>
      <c r="M46" s="21"/>
      <c r="N46" s="21"/>
      <c r="O46" s="21"/>
      <c r="P46" s="21"/>
      <c r="Q46" s="21"/>
      <c r="R46" s="20"/>
      <c r="S46" s="22"/>
    </row>
    <row r="47" spans="1:19" ht="20.100000000000001" customHeight="1" x14ac:dyDescent="0.15">
      <c r="A47" s="24"/>
      <c r="B47" s="65"/>
      <c r="C47" s="120" t="s">
        <v>355</v>
      </c>
      <c r="D47" s="26">
        <v>2873930070</v>
      </c>
      <c r="E47" s="27">
        <f>S47+S63</f>
        <v>2861670070</v>
      </c>
      <c r="F47" s="26">
        <f>E47-D47</f>
        <v>-12260000</v>
      </c>
      <c r="G47" s="66" t="s">
        <v>356</v>
      </c>
      <c r="H47" s="67"/>
      <c r="I47" s="30"/>
      <c r="J47" s="30"/>
      <c r="K47" s="31"/>
      <c r="L47" s="30"/>
      <c r="M47" s="31"/>
      <c r="N47" s="31"/>
      <c r="O47" s="31"/>
      <c r="P47" s="31"/>
      <c r="Q47" s="31"/>
      <c r="R47" s="30"/>
      <c r="S47" s="33">
        <f>SUM(S48:S62)</f>
        <v>2838650070</v>
      </c>
    </row>
    <row r="48" spans="1:19" ht="20.100000000000001" customHeight="1" x14ac:dyDescent="0.15">
      <c r="A48" s="24"/>
      <c r="B48" s="49"/>
      <c r="C48" s="68"/>
      <c r="D48" s="34"/>
      <c r="E48" s="35"/>
      <c r="F48" s="36"/>
      <c r="G48" s="37" t="s">
        <v>357</v>
      </c>
      <c r="H48" s="38">
        <v>65190</v>
      </c>
      <c r="I48" s="39" t="s">
        <v>358</v>
      </c>
      <c r="J48" s="39" t="s">
        <v>359</v>
      </c>
      <c r="K48" s="40">
        <v>0.8</v>
      </c>
      <c r="L48" s="39" t="s">
        <v>359</v>
      </c>
      <c r="M48" s="41">
        <v>365</v>
      </c>
      <c r="N48" s="41" t="s">
        <v>360</v>
      </c>
      <c r="O48" s="41" t="s">
        <v>359</v>
      </c>
      <c r="P48" s="41">
        <v>14</v>
      </c>
      <c r="Q48" s="41" t="s">
        <v>361</v>
      </c>
      <c r="R48" s="42" t="s">
        <v>362</v>
      </c>
      <c r="S48" s="43">
        <f t="shared" ref="S48:S60" si="3">ROUND(H48*K48*M48*P48,-1)</f>
        <v>266496720</v>
      </c>
    </row>
    <row r="49" spans="1:19" ht="20.100000000000001" customHeight="1" x14ac:dyDescent="0.15">
      <c r="A49" s="24"/>
      <c r="B49" s="49"/>
      <c r="C49" s="68"/>
      <c r="D49" s="34"/>
      <c r="E49" s="35"/>
      <c r="F49" s="36"/>
      <c r="G49" s="37" t="s">
        <v>363</v>
      </c>
      <c r="H49" s="38">
        <v>60490</v>
      </c>
      <c r="I49" s="39" t="s">
        <v>358</v>
      </c>
      <c r="J49" s="39" t="s">
        <v>359</v>
      </c>
      <c r="K49" s="40">
        <v>0.8</v>
      </c>
      <c r="L49" s="39" t="s">
        <v>359</v>
      </c>
      <c r="M49" s="41">
        <v>365</v>
      </c>
      <c r="N49" s="41" t="s">
        <v>360</v>
      </c>
      <c r="O49" s="41" t="s">
        <v>359</v>
      </c>
      <c r="P49" s="41">
        <v>29</v>
      </c>
      <c r="Q49" s="41" t="s">
        <v>361</v>
      </c>
      <c r="R49" s="42" t="s">
        <v>362</v>
      </c>
      <c r="S49" s="43">
        <f t="shared" si="3"/>
        <v>512229320</v>
      </c>
    </row>
    <row r="50" spans="1:19" ht="20.100000000000001" customHeight="1" x14ac:dyDescent="0.15">
      <c r="A50" s="24"/>
      <c r="B50" s="49"/>
      <c r="C50" s="68"/>
      <c r="D50" s="34"/>
      <c r="E50" s="35"/>
      <c r="F50" s="36"/>
      <c r="G50" s="37" t="s">
        <v>364</v>
      </c>
      <c r="H50" s="38">
        <v>55780</v>
      </c>
      <c r="I50" s="39" t="s">
        <v>4</v>
      </c>
      <c r="J50" s="39" t="s">
        <v>359</v>
      </c>
      <c r="K50" s="40">
        <v>0.8</v>
      </c>
      <c r="L50" s="39" t="s">
        <v>359</v>
      </c>
      <c r="M50" s="41">
        <v>365</v>
      </c>
      <c r="N50" s="41" t="s">
        <v>360</v>
      </c>
      <c r="O50" s="41" t="s">
        <v>359</v>
      </c>
      <c r="P50" s="41">
        <v>29</v>
      </c>
      <c r="Q50" s="41" t="s">
        <v>7</v>
      </c>
      <c r="R50" s="42" t="s">
        <v>362</v>
      </c>
      <c r="S50" s="43">
        <f t="shared" ref="S50" si="4">ROUND(H50*K50*M50*P50,-1)</f>
        <v>472345040</v>
      </c>
    </row>
    <row r="51" spans="1:19" ht="20.100000000000001" customHeight="1" x14ac:dyDescent="0.15">
      <c r="A51" s="69"/>
      <c r="B51" s="228"/>
      <c r="C51" s="248"/>
      <c r="D51" s="70"/>
      <c r="E51" s="71"/>
      <c r="F51" s="230"/>
      <c r="G51" s="94" t="s">
        <v>369</v>
      </c>
      <c r="H51" s="72">
        <v>55780</v>
      </c>
      <c r="I51" s="73" t="s">
        <v>358</v>
      </c>
      <c r="J51" s="73" t="s">
        <v>359</v>
      </c>
      <c r="K51" s="249">
        <v>0.8</v>
      </c>
      <c r="L51" s="73" t="s">
        <v>359</v>
      </c>
      <c r="M51" s="74">
        <v>365</v>
      </c>
      <c r="N51" s="74" t="s">
        <v>360</v>
      </c>
      <c r="O51" s="74" t="s">
        <v>359</v>
      </c>
      <c r="P51" s="74">
        <v>13</v>
      </c>
      <c r="Q51" s="74" t="s">
        <v>361</v>
      </c>
      <c r="R51" s="232" t="s">
        <v>362</v>
      </c>
      <c r="S51" s="95">
        <f>ROUND(H51*K51*M51*P51,-1)</f>
        <v>211740880</v>
      </c>
    </row>
    <row r="52" spans="1:19" ht="20.100000000000001" customHeight="1" x14ac:dyDescent="0.15">
      <c r="A52" s="8" t="s">
        <v>365</v>
      </c>
      <c r="B52" s="264" t="s">
        <v>366</v>
      </c>
      <c r="C52" s="264" t="s">
        <v>367</v>
      </c>
      <c r="D52" s="9" t="s">
        <v>438</v>
      </c>
      <c r="E52" s="9" t="s">
        <v>439</v>
      </c>
      <c r="F52" s="9" t="s">
        <v>417</v>
      </c>
      <c r="G52" s="296" t="s">
        <v>368</v>
      </c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7"/>
    </row>
    <row r="53" spans="1:19" ht="20.100000000000001" customHeight="1" x14ac:dyDescent="0.15">
      <c r="A53" s="24"/>
      <c r="B53" s="49"/>
      <c r="C53" s="120" t="s">
        <v>355</v>
      </c>
      <c r="D53" s="34"/>
      <c r="E53" s="35"/>
      <c r="F53" s="36"/>
      <c r="G53" s="37" t="s">
        <v>357</v>
      </c>
      <c r="H53" s="38">
        <v>65190</v>
      </c>
      <c r="I53" s="39" t="s">
        <v>4</v>
      </c>
      <c r="J53" s="39" t="s">
        <v>359</v>
      </c>
      <c r="K53" s="40">
        <v>0.9</v>
      </c>
      <c r="L53" s="39" t="s">
        <v>359</v>
      </c>
      <c r="M53" s="41">
        <v>365</v>
      </c>
      <c r="N53" s="41" t="s">
        <v>360</v>
      </c>
      <c r="O53" s="41" t="s">
        <v>359</v>
      </c>
      <c r="P53" s="41">
        <v>5</v>
      </c>
      <c r="Q53" s="41" t="s">
        <v>7</v>
      </c>
      <c r="R53" s="42" t="s">
        <v>362</v>
      </c>
      <c r="S53" s="43">
        <f t="shared" ref="S53" si="5">ROUND(H53*K53*M53*P53,-1)</f>
        <v>107074580</v>
      </c>
    </row>
    <row r="54" spans="1:19" ht="20.100000000000001" customHeight="1" x14ac:dyDescent="0.15">
      <c r="A54" s="24"/>
      <c r="B54" s="49"/>
      <c r="C54" s="68"/>
      <c r="D54" s="34"/>
      <c r="E54" s="35"/>
      <c r="F54" s="36"/>
      <c r="G54" s="37" t="s">
        <v>363</v>
      </c>
      <c r="H54" s="38">
        <v>60490</v>
      </c>
      <c r="I54" s="39" t="s">
        <v>358</v>
      </c>
      <c r="J54" s="39" t="s">
        <v>359</v>
      </c>
      <c r="K54" s="40">
        <v>0.9</v>
      </c>
      <c r="L54" s="39" t="s">
        <v>359</v>
      </c>
      <c r="M54" s="41">
        <v>365</v>
      </c>
      <c r="N54" s="41" t="s">
        <v>360</v>
      </c>
      <c r="O54" s="41" t="s">
        <v>359</v>
      </c>
      <c r="P54" s="41">
        <v>8</v>
      </c>
      <c r="Q54" s="41" t="s">
        <v>361</v>
      </c>
      <c r="R54" s="42" t="s">
        <v>362</v>
      </c>
      <c r="S54" s="43">
        <f t="shared" si="3"/>
        <v>158967720</v>
      </c>
    </row>
    <row r="55" spans="1:19" ht="20.100000000000001" customHeight="1" x14ac:dyDescent="0.15">
      <c r="A55" s="24"/>
      <c r="B55" s="49"/>
      <c r="C55" s="68"/>
      <c r="D55" s="34"/>
      <c r="E55" s="35"/>
      <c r="F55" s="36"/>
      <c r="G55" s="37" t="s">
        <v>364</v>
      </c>
      <c r="H55" s="38">
        <v>55780</v>
      </c>
      <c r="I55" s="39" t="s">
        <v>358</v>
      </c>
      <c r="J55" s="39" t="s">
        <v>359</v>
      </c>
      <c r="K55" s="40">
        <v>0.9</v>
      </c>
      <c r="L55" s="39" t="s">
        <v>359</v>
      </c>
      <c r="M55" s="41">
        <v>365</v>
      </c>
      <c r="N55" s="41" t="s">
        <v>360</v>
      </c>
      <c r="O55" s="41" t="s">
        <v>359</v>
      </c>
      <c r="P55" s="41">
        <v>12</v>
      </c>
      <c r="Q55" s="41" t="s">
        <v>361</v>
      </c>
      <c r="R55" s="42" t="s">
        <v>362</v>
      </c>
      <c r="S55" s="43">
        <f t="shared" si="3"/>
        <v>219884760</v>
      </c>
    </row>
    <row r="56" spans="1:19" ht="20.100000000000001" customHeight="1" x14ac:dyDescent="0.15">
      <c r="A56" s="24"/>
      <c r="B56" s="49"/>
      <c r="C56" s="68"/>
      <c r="D56" s="34"/>
      <c r="E56" s="35"/>
      <c r="F56" s="36"/>
      <c r="G56" s="37" t="s">
        <v>369</v>
      </c>
      <c r="H56" s="38">
        <v>55780</v>
      </c>
      <c r="I56" s="39" t="s">
        <v>358</v>
      </c>
      <c r="J56" s="39" t="s">
        <v>359</v>
      </c>
      <c r="K56" s="40">
        <v>0.9</v>
      </c>
      <c r="L56" s="39" t="s">
        <v>359</v>
      </c>
      <c r="M56" s="41">
        <v>365</v>
      </c>
      <c r="N56" s="41" t="s">
        <v>360</v>
      </c>
      <c r="O56" s="41" t="s">
        <v>359</v>
      </c>
      <c r="P56" s="41">
        <v>5</v>
      </c>
      <c r="Q56" s="41" t="s">
        <v>361</v>
      </c>
      <c r="R56" s="42" t="s">
        <v>362</v>
      </c>
      <c r="S56" s="43">
        <f t="shared" si="3"/>
        <v>91618650</v>
      </c>
    </row>
    <row r="57" spans="1:19" ht="20.100000000000001" customHeight="1" x14ac:dyDescent="0.15">
      <c r="A57" s="24"/>
      <c r="B57" s="49"/>
      <c r="C57" s="68"/>
      <c r="D57" s="34"/>
      <c r="E57" s="35"/>
      <c r="F57" s="36"/>
      <c r="G57" s="37" t="s">
        <v>357</v>
      </c>
      <c r="H57" s="38">
        <v>65190</v>
      </c>
      <c r="I57" s="39" t="s">
        <v>358</v>
      </c>
      <c r="J57" s="39" t="s">
        <v>359</v>
      </c>
      <c r="K57" s="40">
        <v>1</v>
      </c>
      <c r="L57" s="39" t="s">
        <v>359</v>
      </c>
      <c r="M57" s="41">
        <v>365</v>
      </c>
      <c r="N57" s="41" t="s">
        <v>360</v>
      </c>
      <c r="O57" s="41" t="s">
        <v>359</v>
      </c>
      <c r="P57" s="41">
        <v>7</v>
      </c>
      <c r="Q57" s="41" t="s">
        <v>361</v>
      </c>
      <c r="R57" s="42" t="s">
        <v>362</v>
      </c>
      <c r="S57" s="43">
        <f t="shared" si="3"/>
        <v>166560450</v>
      </c>
    </row>
    <row r="58" spans="1:19" ht="20.100000000000001" customHeight="1" x14ac:dyDescent="0.15">
      <c r="A58" s="24"/>
      <c r="B58" s="49"/>
      <c r="C58" s="68"/>
      <c r="D58" s="34"/>
      <c r="E58" s="35"/>
      <c r="F58" s="36"/>
      <c r="G58" s="37" t="s">
        <v>363</v>
      </c>
      <c r="H58" s="38">
        <v>60490</v>
      </c>
      <c r="I58" s="39" t="s">
        <v>358</v>
      </c>
      <c r="J58" s="39" t="s">
        <v>359</v>
      </c>
      <c r="K58" s="40">
        <v>1</v>
      </c>
      <c r="L58" s="39" t="s">
        <v>359</v>
      </c>
      <c r="M58" s="41">
        <v>365</v>
      </c>
      <c r="N58" s="41" t="s">
        <v>360</v>
      </c>
      <c r="O58" s="41" t="s">
        <v>359</v>
      </c>
      <c r="P58" s="41">
        <v>9</v>
      </c>
      <c r="Q58" s="41" t="s">
        <v>361</v>
      </c>
      <c r="R58" s="42" t="s">
        <v>362</v>
      </c>
      <c r="S58" s="43">
        <f t="shared" si="3"/>
        <v>198709650</v>
      </c>
    </row>
    <row r="59" spans="1:19" ht="20.100000000000001" customHeight="1" x14ac:dyDescent="0.15">
      <c r="A59" s="24"/>
      <c r="B59" s="49"/>
      <c r="C59" s="68"/>
      <c r="D59" s="34"/>
      <c r="E59" s="35"/>
      <c r="F59" s="36"/>
      <c r="G59" s="37" t="s">
        <v>364</v>
      </c>
      <c r="H59" s="38">
        <v>55780</v>
      </c>
      <c r="I59" s="39" t="s">
        <v>358</v>
      </c>
      <c r="J59" s="39" t="s">
        <v>359</v>
      </c>
      <c r="K59" s="40">
        <v>1</v>
      </c>
      <c r="L59" s="39" t="s">
        <v>359</v>
      </c>
      <c r="M59" s="41">
        <v>365</v>
      </c>
      <c r="N59" s="41" t="s">
        <v>360</v>
      </c>
      <c r="O59" s="41" t="s">
        <v>359</v>
      </c>
      <c r="P59" s="41">
        <v>7</v>
      </c>
      <c r="Q59" s="41" t="s">
        <v>361</v>
      </c>
      <c r="R59" s="42" t="s">
        <v>362</v>
      </c>
      <c r="S59" s="43">
        <f t="shared" si="3"/>
        <v>142517900</v>
      </c>
    </row>
    <row r="60" spans="1:19" ht="20.100000000000001" customHeight="1" x14ac:dyDescent="0.15">
      <c r="A60" s="24"/>
      <c r="B60" s="49"/>
      <c r="C60" s="68"/>
      <c r="D60" s="34"/>
      <c r="E60" s="35"/>
      <c r="F60" s="36"/>
      <c r="G60" s="37" t="s">
        <v>369</v>
      </c>
      <c r="H60" s="38">
        <v>55780</v>
      </c>
      <c r="I60" s="39" t="s">
        <v>358</v>
      </c>
      <c r="J60" s="39" t="s">
        <v>359</v>
      </c>
      <c r="K60" s="40">
        <v>1</v>
      </c>
      <c r="L60" s="39" t="s">
        <v>359</v>
      </c>
      <c r="M60" s="41">
        <v>365</v>
      </c>
      <c r="N60" s="41" t="s">
        <v>360</v>
      </c>
      <c r="O60" s="41" t="s">
        <v>359</v>
      </c>
      <c r="P60" s="41">
        <v>7</v>
      </c>
      <c r="Q60" s="41" t="s">
        <v>361</v>
      </c>
      <c r="R60" s="42" t="s">
        <v>362</v>
      </c>
      <c r="S60" s="43">
        <f t="shared" si="3"/>
        <v>142517900</v>
      </c>
    </row>
    <row r="61" spans="1:19" ht="20.100000000000001" customHeight="1" x14ac:dyDescent="0.15">
      <c r="A61" s="24"/>
      <c r="B61" s="49"/>
      <c r="C61" s="68"/>
      <c r="D61" s="34"/>
      <c r="E61" s="35"/>
      <c r="F61" s="36"/>
      <c r="G61" s="37" t="s">
        <v>370</v>
      </c>
      <c r="H61" s="38">
        <f>SUM(S48:S60)</f>
        <v>2690663570</v>
      </c>
      <c r="I61" s="39" t="s">
        <v>358</v>
      </c>
      <c r="J61" s="39" t="s">
        <v>359</v>
      </c>
      <c r="K61" s="47">
        <v>-1.4999999999999999E-2</v>
      </c>
      <c r="L61" s="39"/>
      <c r="M61" s="41"/>
      <c r="N61" s="41"/>
      <c r="O61" s="41"/>
      <c r="P61" s="41"/>
      <c r="Q61" s="41"/>
      <c r="R61" s="42" t="s">
        <v>362</v>
      </c>
      <c r="S61" s="43">
        <f>ROUND(H61*K61,-1)</f>
        <v>-40359950</v>
      </c>
    </row>
    <row r="62" spans="1:19" ht="20.100000000000001" customHeight="1" x14ac:dyDescent="0.15">
      <c r="A62" s="24"/>
      <c r="B62" s="49"/>
      <c r="C62" s="68"/>
      <c r="D62" s="34"/>
      <c r="E62" s="35"/>
      <c r="F62" s="36"/>
      <c r="G62" s="37" t="s">
        <v>371</v>
      </c>
      <c r="H62" s="38">
        <f>SUM(S48:S60)</f>
        <v>2690663570</v>
      </c>
      <c r="I62" s="39" t="s">
        <v>358</v>
      </c>
      <c r="J62" s="39" t="s">
        <v>359</v>
      </c>
      <c r="K62" s="47">
        <v>7.0000000000000007E-2</v>
      </c>
      <c r="L62" s="39"/>
      <c r="M62" s="41"/>
      <c r="N62" s="41"/>
      <c r="O62" s="41"/>
      <c r="P62" s="41"/>
      <c r="Q62" s="41"/>
      <c r="R62" s="42" t="s">
        <v>362</v>
      </c>
      <c r="S62" s="43">
        <f>ROUND(H62*K62,-1)</f>
        <v>188346450</v>
      </c>
    </row>
    <row r="63" spans="1:19" ht="20.100000000000001" customHeight="1" x14ac:dyDescent="0.15">
      <c r="A63" s="62"/>
      <c r="B63" s="49"/>
      <c r="C63" s="68"/>
      <c r="D63" s="34"/>
      <c r="E63" s="35"/>
      <c r="F63" s="36"/>
      <c r="G63" s="44" t="s">
        <v>372</v>
      </c>
      <c r="H63" s="38"/>
      <c r="I63" s="39"/>
      <c r="J63" s="39"/>
      <c r="K63" s="47"/>
      <c r="L63" s="39"/>
      <c r="M63" s="41"/>
      <c r="N63" s="41"/>
      <c r="O63" s="41"/>
      <c r="P63" s="41"/>
      <c r="Q63" s="41"/>
      <c r="R63" s="42"/>
      <c r="S63" s="46">
        <v>23020000</v>
      </c>
    </row>
    <row r="64" spans="1:19" ht="20.100000000000001" customHeight="1" x14ac:dyDescent="0.15">
      <c r="A64" s="62"/>
      <c r="B64" s="49"/>
      <c r="C64" s="68"/>
      <c r="D64" s="34"/>
      <c r="E64" s="35"/>
      <c r="F64" s="36"/>
      <c r="G64" s="37" t="s">
        <v>373</v>
      </c>
      <c r="H64" s="38">
        <v>70000</v>
      </c>
      <c r="I64" s="39" t="s">
        <v>374</v>
      </c>
      <c r="J64" s="39" t="s">
        <v>375</v>
      </c>
      <c r="K64" s="41">
        <v>8</v>
      </c>
      <c r="L64" s="39" t="s">
        <v>376</v>
      </c>
      <c r="M64" s="41" t="s">
        <v>375</v>
      </c>
      <c r="N64" s="41">
        <v>12</v>
      </c>
      <c r="O64" s="41" t="s">
        <v>377</v>
      </c>
      <c r="P64" s="41"/>
      <c r="Q64" s="41"/>
      <c r="R64" s="42" t="s">
        <v>378</v>
      </c>
      <c r="S64" s="43">
        <f>H64*K64*N64</f>
        <v>6720000</v>
      </c>
    </row>
    <row r="65" spans="1:19" ht="20.100000000000001" customHeight="1" x14ac:dyDescent="0.15">
      <c r="A65" s="62"/>
      <c r="B65" s="49"/>
      <c r="C65" s="68"/>
      <c r="D65" s="34"/>
      <c r="E65" s="35"/>
      <c r="F65" s="36"/>
      <c r="G65" s="37" t="s">
        <v>379</v>
      </c>
      <c r="H65" s="38">
        <v>60000</v>
      </c>
      <c r="I65" s="39" t="s">
        <v>380</v>
      </c>
      <c r="J65" s="39" t="s">
        <v>381</v>
      </c>
      <c r="K65" s="41">
        <v>4.3</v>
      </c>
      <c r="L65" s="39" t="s">
        <v>382</v>
      </c>
      <c r="M65" s="41" t="s">
        <v>381</v>
      </c>
      <c r="N65" s="41">
        <v>12</v>
      </c>
      <c r="O65" s="41" t="s">
        <v>383</v>
      </c>
      <c r="P65" s="41"/>
      <c r="Q65" s="41"/>
      <c r="R65" s="42" t="s">
        <v>384</v>
      </c>
      <c r="S65" s="43">
        <f t="shared" ref="S65:S66" si="6">H65*K65*N65</f>
        <v>3096000</v>
      </c>
    </row>
    <row r="66" spans="1:19" ht="20.100000000000001" customHeight="1" x14ac:dyDescent="0.15">
      <c r="A66" s="62"/>
      <c r="B66" s="49"/>
      <c r="C66" s="68"/>
      <c r="D66" s="34"/>
      <c r="E66" s="35"/>
      <c r="F66" s="36"/>
      <c r="G66" s="37" t="s">
        <v>385</v>
      </c>
      <c r="H66" s="38">
        <v>50000</v>
      </c>
      <c r="I66" s="39" t="s">
        <v>380</v>
      </c>
      <c r="J66" s="39" t="s">
        <v>381</v>
      </c>
      <c r="K66" s="41">
        <v>22</v>
      </c>
      <c r="L66" s="39" t="s">
        <v>382</v>
      </c>
      <c r="M66" s="41" t="s">
        <v>381</v>
      </c>
      <c r="N66" s="41">
        <v>12</v>
      </c>
      <c r="O66" s="41" t="s">
        <v>383</v>
      </c>
      <c r="P66" s="41"/>
      <c r="Q66" s="41"/>
      <c r="R66" s="42" t="s">
        <v>384</v>
      </c>
      <c r="S66" s="43">
        <f t="shared" si="6"/>
        <v>13200000</v>
      </c>
    </row>
    <row r="67" spans="1:19" ht="20.100000000000001" customHeight="1" x14ac:dyDescent="0.15">
      <c r="A67" s="75" t="s">
        <v>386</v>
      </c>
      <c r="B67" s="76"/>
      <c r="C67" s="259"/>
      <c r="D67" s="16">
        <f>D68</f>
        <v>0</v>
      </c>
      <c r="E67" s="17">
        <f>E68</f>
        <v>0</v>
      </c>
      <c r="F67" s="61">
        <f t="shared" si="2"/>
        <v>0</v>
      </c>
      <c r="G67" s="18"/>
      <c r="H67" s="19" t="s">
        <v>387</v>
      </c>
      <c r="I67" s="20"/>
      <c r="J67" s="20"/>
      <c r="K67" s="21"/>
      <c r="L67" s="20"/>
      <c r="M67" s="21"/>
      <c r="N67" s="21"/>
      <c r="O67" s="21"/>
      <c r="P67" s="21"/>
      <c r="Q67" s="21"/>
      <c r="R67" s="20"/>
      <c r="S67" s="22"/>
    </row>
    <row r="68" spans="1:19" ht="20.100000000000001" customHeight="1" x14ac:dyDescent="0.15">
      <c r="A68" s="77"/>
      <c r="B68" s="76" t="s">
        <v>388</v>
      </c>
      <c r="C68" s="259"/>
      <c r="D68" s="16">
        <f>D69+D70</f>
        <v>0</v>
      </c>
      <c r="E68" s="17">
        <f>E70+E69</f>
        <v>0</v>
      </c>
      <c r="F68" s="61">
        <f t="shared" si="2"/>
        <v>0</v>
      </c>
      <c r="G68" s="18"/>
      <c r="H68" s="19"/>
      <c r="I68" s="20"/>
      <c r="J68" s="20"/>
      <c r="K68" s="21"/>
      <c r="L68" s="20"/>
      <c r="M68" s="21"/>
      <c r="N68" s="21"/>
      <c r="O68" s="21"/>
      <c r="P68" s="21"/>
      <c r="Q68" s="21"/>
      <c r="R68" s="20"/>
      <c r="S68" s="22"/>
    </row>
    <row r="69" spans="1:19" ht="20.100000000000001" customHeight="1" x14ac:dyDescent="0.15">
      <c r="A69" s="78"/>
      <c r="B69" s="79"/>
      <c r="C69" s="263" t="s">
        <v>389</v>
      </c>
      <c r="D69" s="26">
        <v>0</v>
      </c>
      <c r="E69" s="27">
        <v>0</v>
      </c>
      <c r="F69" s="61">
        <f t="shared" si="2"/>
        <v>0</v>
      </c>
      <c r="G69" s="80"/>
      <c r="H69" s="29"/>
      <c r="I69" s="30"/>
      <c r="J69" s="30"/>
      <c r="K69" s="31"/>
      <c r="L69" s="30"/>
      <c r="M69" s="31"/>
      <c r="N69" s="31"/>
      <c r="O69" s="31"/>
      <c r="P69" s="31"/>
      <c r="Q69" s="31"/>
      <c r="R69" s="32"/>
      <c r="S69" s="52"/>
    </row>
    <row r="70" spans="1:19" ht="20.100000000000001" customHeight="1" x14ac:dyDescent="0.15">
      <c r="A70" s="78"/>
      <c r="B70" s="81"/>
      <c r="C70" s="25" t="s">
        <v>390</v>
      </c>
      <c r="D70" s="26">
        <v>0</v>
      </c>
      <c r="E70" s="27">
        <v>0</v>
      </c>
      <c r="F70" s="61">
        <f t="shared" si="2"/>
        <v>0</v>
      </c>
      <c r="G70" s="80"/>
      <c r="H70" s="29"/>
      <c r="I70" s="30"/>
      <c r="J70" s="30"/>
      <c r="K70" s="31"/>
      <c r="L70" s="30"/>
      <c r="M70" s="31"/>
      <c r="N70" s="31"/>
      <c r="O70" s="31"/>
      <c r="P70" s="31"/>
      <c r="Q70" s="31"/>
      <c r="R70" s="32"/>
      <c r="S70" s="52"/>
    </row>
    <row r="71" spans="1:19" ht="20.100000000000001" customHeight="1" x14ac:dyDescent="0.15">
      <c r="A71" s="258" t="s">
        <v>391</v>
      </c>
      <c r="B71" s="76"/>
      <c r="C71" s="259"/>
      <c r="D71" s="16">
        <f>D72</f>
        <v>95869764</v>
      </c>
      <c r="E71" s="17">
        <f>E72</f>
        <v>117370954</v>
      </c>
      <c r="F71" s="59">
        <f t="shared" si="2"/>
        <v>21501190</v>
      </c>
      <c r="G71" s="18"/>
      <c r="H71" s="19"/>
      <c r="I71" s="20"/>
      <c r="J71" s="20"/>
      <c r="K71" s="21"/>
      <c r="L71" s="20"/>
      <c r="M71" s="21"/>
      <c r="N71" s="21"/>
      <c r="O71" s="21"/>
      <c r="P71" s="21"/>
      <c r="Q71" s="21"/>
      <c r="R71" s="20"/>
      <c r="S71" s="22"/>
    </row>
    <row r="72" spans="1:19" ht="20.100000000000001" customHeight="1" x14ac:dyDescent="0.15">
      <c r="A72" s="77"/>
      <c r="B72" s="79" t="s">
        <v>392</v>
      </c>
      <c r="C72" s="82"/>
      <c r="D72" s="26">
        <f>D73+D74</f>
        <v>95869764</v>
      </c>
      <c r="E72" s="27">
        <f>E73+E74</f>
        <v>117370954</v>
      </c>
      <c r="F72" s="61">
        <f t="shared" si="2"/>
        <v>21501190</v>
      </c>
      <c r="G72" s="60"/>
      <c r="H72" s="29"/>
      <c r="I72" s="30"/>
      <c r="J72" s="30"/>
      <c r="K72" s="31"/>
      <c r="L72" s="30"/>
      <c r="M72" s="31"/>
      <c r="N72" s="31"/>
      <c r="O72" s="31"/>
      <c r="P72" s="31"/>
      <c r="Q72" s="31"/>
      <c r="R72" s="30"/>
      <c r="S72" s="52"/>
    </row>
    <row r="73" spans="1:19" ht="20.100000000000001" customHeight="1" x14ac:dyDescent="0.15">
      <c r="A73" s="78"/>
      <c r="B73" s="83"/>
      <c r="C73" s="84" t="s">
        <v>393</v>
      </c>
      <c r="D73" s="26">
        <v>95869764</v>
      </c>
      <c r="E73" s="27">
        <v>117370954</v>
      </c>
      <c r="F73" s="61">
        <f t="shared" si="2"/>
        <v>21501190</v>
      </c>
      <c r="G73" s="60"/>
      <c r="H73" s="29"/>
      <c r="I73" s="30"/>
      <c r="J73" s="30"/>
      <c r="K73" s="31"/>
      <c r="L73" s="30"/>
      <c r="M73" s="31"/>
      <c r="N73" s="31"/>
      <c r="O73" s="31"/>
      <c r="P73" s="31"/>
      <c r="Q73" s="31"/>
      <c r="R73" s="32"/>
      <c r="S73" s="52"/>
    </row>
    <row r="74" spans="1:19" ht="20.100000000000001" customHeight="1" x14ac:dyDescent="0.15">
      <c r="A74" s="78"/>
      <c r="B74" s="81"/>
      <c r="C74" s="85" t="s">
        <v>394</v>
      </c>
      <c r="D74" s="26">
        <v>0</v>
      </c>
      <c r="E74" s="27">
        <v>0</v>
      </c>
      <c r="F74" s="61">
        <f t="shared" si="2"/>
        <v>0</v>
      </c>
      <c r="G74" s="60"/>
      <c r="H74" s="29"/>
      <c r="I74" s="30"/>
      <c r="J74" s="30"/>
      <c r="K74" s="31"/>
      <c r="L74" s="30"/>
      <c r="M74" s="31"/>
      <c r="N74" s="31"/>
      <c r="O74" s="31"/>
      <c r="P74" s="31"/>
      <c r="Q74" s="31"/>
      <c r="R74" s="32"/>
      <c r="S74" s="52"/>
    </row>
    <row r="75" spans="1:19" ht="20.100000000000001" customHeight="1" x14ac:dyDescent="0.15">
      <c r="A75" s="289" t="s">
        <v>395</v>
      </c>
      <c r="B75" s="290"/>
      <c r="C75" s="288"/>
      <c r="D75" s="16">
        <f>D76</f>
        <v>79196900</v>
      </c>
      <c r="E75" s="17">
        <f>E76</f>
        <v>79260592</v>
      </c>
      <c r="F75" s="61">
        <f t="shared" si="2"/>
        <v>63692</v>
      </c>
      <c r="G75" s="18"/>
      <c r="H75" s="19"/>
      <c r="I75" s="20"/>
      <c r="J75" s="20"/>
      <c r="K75" s="21"/>
      <c r="L75" s="20"/>
      <c r="M75" s="21"/>
      <c r="N75" s="21"/>
      <c r="O75" s="21"/>
      <c r="P75" s="21"/>
      <c r="Q75" s="21"/>
      <c r="R75" s="20"/>
      <c r="S75" s="22"/>
    </row>
    <row r="76" spans="1:19" ht="20.100000000000001" customHeight="1" x14ac:dyDescent="0.15">
      <c r="A76" s="86"/>
      <c r="B76" s="287" t="s">
        <v>396</v>
      </c>
      <c r="C76" s="288"/>
      <c r="D76" s="26">
        <f>D77+D78+D79</f>
        <v>79196900</v>
      </c>
      <c r="E76" s="27">
        <f>E77+E78+E79</f>
        <v>79260592</v>
      </c>
      <c r="F76" s="61">
        <f t="shared" si="2"/>
        <v>63692</v>
      </c>
      <c r="G76" s="60"/>
      <c r="H76" s="29"/>
      <c r="I76" s="30"/>
      <c r="J76" s="30"/>
      <c r="K76" s="31"/>
      <c r="L76" s="30"/>
      <c r="M76" s="31"/>
      <c r="N76" s="31"/>
      <c r="O76" s="31"/>
      <c r="P76" s="31"/>
      <c r="Q76" s="31"/>
      <c r="R76" s="30"/>
      <c r="S76" s="52"/>
    </row>
    <row r="77" spans="1:19" ht="20.100000000000001" customHeight="1" x14ac:dyDescent="0.15">
      <c r="A77" s="87"/>
      <c r="B77" s="263"/>
      <c r="C77" s="63" t="s">
        <v>397</v>
      </c>
      <c r="D77" s="16">
        <v>0</v>
      </c>
      <c r="E77" s="17">
        <v>0</v>
      </c>
      <c r="F77" s="61">
        <f t="shared" si="2"/>
        <v>0</v>
      </c>
      <c r="G77" s="18"/>
      <c r="H77" s="19"/>
      <c r="I77" s="20"/>
      <c r="J77" s="20"/>
      <c r="K77" s="21"/>
      <c r="L77" s="20"/>
      <c r="M77" s="21"/>
      <c r="N77" s="21"/>
      <c r="O77" s="21"/>
      <c r="P77" s="21"/>
      <c r="Q77" s="21"/>
      <c r="R77" s="57" t="s">
        <v>362</v>
      </c>
      <c r="S77" s="22">
        <f>H77*K77</f>
        <v>0</v>
      </c>
    </row>
    <row r="78" spans="1:19" ht="20.100000000000001" customHeight="1" x14ac:dyDescent="0.15">
      <c r="A78" s="87"/>
      <c r="B78" s="88"/>
      <c r="C78" s="89" t="s">
        <v>398</v>
      </c>
      <c r="D78" s="16">
        <v>120000</v>
      </c>
      <c r="E78" s="17">
        <v>120000</v>
      </c>
      <c r="F78" s="90">
        <f t="shared" si="2"/>
        <v>0</v>
      </c>
      <c r="G78" s="18" t="s">
        <v>399</v>
      </c>
      <c r="H78" s="19"/>
      <c r="I78" s="20"/>
      <c r="J78" s="20"/>
      <c r="K78" s="21"/>
      <c r="L78" s="20"/>
      <c r="M78" s="21"/>
      <c r="N78" s="21"/>
      <c r="O78" s="21"/>
      <c r="P78" s="21"/>
      <c r="Q78" s="21"/>
      <c r="R78" s="20" t="s">
        <v>400</v>
      </c>
      <c r="S78" s="252">
        <v>120000</v>
      </c>
    </row>
    <row r="79" spans="1:19" ht="20.100000000000001" customHeight="1" x14ac:dyDescent="0.15">
      <c r="A79" s="87"/>
      <c r="B79" s="88"/>
      <c r="C79" s="260" t="s">
        <v>401</v>
      </c>
      <c r="D79" s="34">
        <v>79076900</v>
      </c>
      <c r="E79" s="35">
        <f>SUM(S79:S83)+S84+S89</f>
        <v>79140592</v>
      </c>
      <c r="F79" s="91">
        <f>E79-D79</f>
        <v>63692</v>
      </c>
      <c r="G79" s="37" t="s">
        <v>402</v>
      </c>
      <c r="H79" s="38">
        <v>50000</v>
      </c>
      <c r="I79" s="39" t="s">
        <v>403</v>
      </c>
      <c r="J79" s="39" t="s">
        <v>404</v>
      </c>
      <c r="K79" s="41">
        <v>92</v>
      </c>
      <c r="L79" s="39" t="s">
        <v>405</v>
      </c>
      <c r="M79" s="41" t="s">
        <v>404</v>
      </c>
      <c r="N79" s="41">
        <v>12</v>
      </c>
      <c r="O79" s="41" t="s">
        <v>406</v>
      </c>
      <c r="P79" s="41"/>
      <c r="Q79" s="41"/>
      <c r="R79" s="39" t="s">
        <v>400</v>
      </c>
      <c r="S79" s="43">
        <f>H79*K79*N79</f>
        <v>55200000</v>
      </c>
    </row>
    <row r="80" spans="1:19" ht="20.100000000000001" customHeight="1" x14ac:dyDescent="0.15">
      <c r="A80" s="87"/>
      <c r="B80" s="88"/>
      <c r="C80" s="260"/>
      <c r="D80" s="34"/>
      <c r="E80" s="35"/>
      <c r="F80" s="91"/>
      <c r="G80" s="37" t="s">
        <v>407</v>
      </c>
      <c r="H80" s="38">
        <v>20000</v>
      </c>
      <c r="I80" s="39" t="s">
        <v>403</v>
      </c>
      <c r="J80" s="39" t="s">
        <v>404</v>
      </c>
      <c r="K80" s="41">
        <v>4</v>
      </c>
      <c r="L80" s="39" t="s">
        <v>405</v>
      </c>
      <c r="M80" s="41" t="s">
        <v>404</v>
      </c>
      <c r="N80" s="41">
        <v>12</v>
      </c>
      <c r="O80" s="41" t="s">
        <v>406</v>
      </c>
      <c r="P80" s="41"/>
      <c r="Q80" s="41"/>
      <c r="R80" s="42" t="s">
        <v>400</v>
      </c>
      <c r="S80" s="43">
        <f>H80*K80*N80</f>
        <v>960000</v>
      </c>
    </row>
    <row r="81" spans="1:19" ht="20.100000000000001" customHeight="1" x14ac:dyDescent="0.15">
      <c r="A81" s="24"/>
      <c r="B81" s="39"/>
      <c r="C81" s="260"/>
      <c r="D81" s="34"/>
      <c r="E81" s="35"/>
      <c r="F81" s="91"/>
      <c r="G81" s="37" t="s">
        <v>408</v>
      </c>
      <c r="H81" s="38">
        <v>32000</v>
      </c>
      <c r="I81" s="39" t="s">
        <v>403</v>
      </c>
      <c r="J81" s="39" t="s">
        <v>404</v>
      </c>
      <c r="K81" s="41">
        <v>130</v>
      </c>
      <c r="L81" s="39" t="s">
        <v>405</v>
      </c>
      <c r="M81" s="41"/>
      <c r="N81" s="41"/>
      <c r="O81" s="41"/>
      <c r="P81" s="41"/>
      <c r="Q81" s="41"/>
      <c r="R81" s="39" t="s">
        <v>400</v>
      </c>
      <c r="S81" s="43">
        <f t="shared" ref="S81:S83" si="7">H81*K81</f>
        <v>4160000</v>
      </c>
    </row>
    <row r="82" spans="1:19" ht="20.100000000000001" customHeight="1" x14ac:dyDescent="0.15">
      <c r="A82" s="24"/>
      <c r="B82" s="39"/>
      <c r="C82" s="260"/>
      <c r="D82" s="34"/>
      <c r="E82" s="35"/>
      <c r="F82" s="91"/>
      <c r="G82" s="37" t="s">
        <v>409</v>
      </c>
      <c r="H82" s="38">
        <v>150000</v>
      </c>
      <c r="I82" s="39" t="s">
        <v>403</v>
      </c>
      <c r="J82" s="39" t="s">
        <v>404</v>
      </c>
      <c r="K82" s="41">
        <v>30</v>
      </c>
      <c r="L82" s="39" t="s">
        <v>405</v>
      </c>
      <c r="M82" s="41"/>
      <c r="N82" s="41"/>
      <c r="O82" s="41"/>
      <c r="P82" s="41"/>
      <c r="Q82" s="41"/>
      <c r="R82" s="39" t="s">
        <v>400</v>
      </c>
      <c r="S82" s="43">
        <f t="shared" si="7"/>
        <v>4500000</v>
      </c>
    </row>
    <row r="83" spans="1:19" ht="20.100000000000001" customHeight="1" x14ac:dyDescent="0.15">
      <c r="A83" s="87"/>
      <c r="B83" s="88"/>
      <c r="C83" s="260"/>
      <c r="D83" s="34"/>
      <c r="E83" s="35"/>
      <c r="F83" s="91"/>
      <c r="G83" s="37" t="s">
        <v>437</v>
      </c>
      <c r="H83" s="38">
        <v>7616712</v>
      </c>
      <c r="I83" s="39" t="s">
        <v>403</v>
      </c>
      <c r="J83" s="39" t="s">
        <v>404</v>
      </c>
      <c r="K83" s="41">
        <v>1</v>
      </c>
      <c r="L83" s="39" t="s">
        <v>436</v>
      </c>
      <c r="M83" s="41"/>
      <c r="N83" s="41"/>
      <c r="O83" s="41"/>
      <c r="P83" s="41"/>
      <c r="Q83" s="41"/>
      <c r="R83" s="42" t="s">
        <v>400</v>
      </c>
      <c r="S83" s="43">
        <f t="shared" si="7"/>
        <v>7616712</v>
      </c>
    </row>
    <row r="84" spans="1:19" ht="20.100000000000001" customHeight="1" x14ac:dyDescent="0.15">
      <c r="A84" s="24"/>
      <c r="B84" s="260"/>
      <c r="C84" s="260"/>
      <c r="D84" s="34"/>
      <c r="E84" s="35"/>
      <c r="F84" s="36"/>
      <c r="G84" s="44" t="s">
        <v>411</v>
      </c>
      <c r="H84" s="38"/>
      <c r="I84" s="39"/>
      <c r="J84" s="39"/>
      <c r="K84" s="45"/>
      <c r="L84" s="39"/>
      <c r="M84" s="41"/>
      <c r="N84" s="41"/>
      <c r="O84" s="41"/>
      <c r="P84" s="41"/>
      <c r="Q84" s="41"/>
      <c r="R84" s="42" t="s">
        <v>400</v>
      </c>
      <c r="S84" s="46">
        <f>SUM(S85:S88)</f>
        <v>3703880</v>
      </c>
    </row>
    <row r="85" spans="1:19" ht="20.100000000000001" customHeight="1" x14ac:dyDescent="0.15">
      <c r="A85" s="24"/>
      <c r="B85" s="260"/>
      <c r="C85" s="260"/>
      <c r="D85" s="34"/>
      <c r="E85" s="35"/>
      <c r="F85" s="36"/>
      <c r="G85" s="37" t="s">
        <v>412</v>
      </c>
      <c r="H85" s="38">
        <v>10950</v>
      </c>
      <c r="I85" s="39" t="s">
        <v>403</v>
      </c>
      <c r="J85" s="39" t="s">
        <v>404</v>
      </c>
      <c r="K85" s="45">
        <v>85</v>
      </c>
      <c r="L85" s="39" t="s">
        <v>405</v>
      </c>
      <c r="M85" s="41" t="s">
        <v>404</v>
      </c>
      <c r="N85" s="41">
        <v>12</v>
      </c>
      <c r="O85" s="41" t="s">
        <v>406</v>
      </c>
      <c r="P85" s="41" t="s">
        <v>404</v>
      </c>
      <c r="Q85" s="40">
        <v>0.2</v>
      </c>
      <c r="R85" s="42" t="s">
        <v>400</v>
      </c>
      <c r="S85" s="43">
        <v>2115500</v>
      </c>
    </row>
    <row r="86" spans="1:19" ht="20.100000000000001" customHeight="1" x14ac:dyDescent="0.15">
      <c r="A86" s="24"/>
      <c r="B86" s="260"/>
      <c r="C86" s="260"/>
      <c r="D86" s="34"/>
      <c r="E86" s="35"/>
      <c r="F86" s="36"/>
      <c r="G86" s="37" t="s">
        <v>413</v>
      </c>
      <c r="H86" s="38">
        <v>10950</v>
      </c>
      <c r="I86" s="39" t="s">
        <v>403</v>
      </c>
      <c r="J86" s="39" t="s">
        <v>404</v>
      </c>
      <c r="K86" s="45">
        <v>30</v>
      </c>
      <c r="L86" s="39" t="s">
        <v>405</v>
      </c>
      <c r="M86" s="41" t="s">
        <v>404</v>
      </c>
      <c r="N86" s="41">
        <v>12</v>
      </c>
      <c r="O86" s="41" t="s">
        <v>406</v>
      </c>
      <c r="P86" s="41" t="s">
        <v>404</v>
      </c>
      <c r="Q86" s="40">
        <v>0.1</v>
      </c>
      <c r="R86" s="42" t="s">
        <v>400</v>
      </c>
      <c r="S86" s="43">
        <f>H86*K86*N86*Q86</f>
        <v>394200</v>
      </c>
    </row>
    <row r="87" spans="1:19" ht="20.100000000000001" customHeight="1" x14ac:dyDescent="0.15">
      <c r="A87" s="24"/>
      <c r="B87" s="260"/>
      <c r="C87" s="260"/>
      <c r="D87" s="34"/>
      <c r="E87" s="35"/>
      <c r="F87" s="36"/>
      <c r="G87" s="37" t="s">
        <v>414</v>
      </c>
      <c r="H87" s="38">
        <v>15310</v>
      </c>
      <c r="I87" s="39" t="s">
        <v>403</v>
      </c>
      <c r="J87" s="39" t="s">
        <v>404</v>
      </c>
      <c r="K87" s="45">
        <v>25</v>
      </c>
      <c r="L87" s="39" t="s">
        <v>405</v>
      </c>
      <c r="M87" s="41" t="s">
        <v>404</v>
      </c>
      <c r="N87" s="41">
        <v>12</v>
      </c>
      <c r="O87" s="41" t="s">
        <v>406</v>
      </c>
      <c r="P87" s="41" t="s">
        <v>404</v>
      </c>
      <c r="Q87" s="40">
        <v>0.2</v>
      </c>
      <c r="R87" s="42" t="s">
        <v>400</v>
      </c>
      <c r="S87" s="43">
        <f>H87*K87*N87*Q87</f>
        <v>918600</v>
      </c>
    </row>
    <row r="88" spans="1:19" ht="20.100000000000001" customHeight="1" x14ac:dyDescent="0.15">
      <c r="A88" s="24"/>
      <c r="B88" s="260"/>
      <c r="C88" s="260"/>
      <c r="D88" s="34"/>
      <c r="E88" s="35"/>
      <c r="F88" s="36"/>
      <c r="G88" s="37" t="s">
        <v>415</v>
      </c>
      <c r="H88" s="38">
        <v>15310</v>
      </c>
      <c r="I88" s="39" t="s">
        <v>403</v>
      </c>
      <c r="J88" s="39" t="s">
        <v>404</v>
      </c>
      <c r="K88" s="45">
        <v>15</v>
      </c>
      <c r="L88" s="39" t="s">
        <v>405</v>
      </c>
      <c r="M88" s="41" t="s">
        <v>404</v>
      </c>
      <c r="N88" s="41">
        <v>12</v>
      </c>
      <c r="O88" s="41" t="s">
        <v>406</v>
      </c>
      <c r="P88" s="41" t="s">
        <v>404</v>
      </c>
      <c r="Q88" s="40">
        <v>0.1</v>
      </c>
      <c r="R88" s="42" t="s">
        <v>400</v>
      </c>
      <c r="S88" s="43">
        <f>H88*K88*N88*Q88</f>
        <v>275580</v>
      </c>
    </row>
    <row r="89" spans="1:19" ht="20.100000000000001" customHeight="1" x14ac:dyDescent="0.15">
      <c r="A89" s="69"/>
      <c r="B89" s="73"/>
      <c r="C89" s="92"/>
      <c r="D89" s="70"/>
      <c r="E89" s="71"/>
      <c r="F89" s="93"/>
      <c r="G89" s="246" t="s">
        <v>416</v>
      </c>
      <c r="H89" s="72">
        <v>3000000</v>
      </c>
      <c r="I89" s="73" t="s">
        <v>403</v>
      </c>
      <c r="J89" s="73" t="s">
        <v>404</v>
      </c>
      <c r="K89" s="74">
        <v>1</v>
      </c>
      <c r="L89" s="73" t="s">
        <v>410</v>
      </c>
      <c r="M89" s="74"/>
      <c r="N89" s="74"/>
      <c r="O89" s="74"/>
      <c r="P89" s="74"/>
      <c r="Q89" s="74"/>
      <c r="R89" s="73" t="s">
        <v>400</v>
      </c>
      <c r="S89" s="247">
        <v>3000000</v>
      </c>
    </row>
    <row r="90" spans="1:19" ht="20.100000000000001" customHeight="1" x14ac:dyDescent="0.15">
      <c r="A90" s="39"/>
      <c r="B90" s="39"/>
      <c r="C90" s="88"/>
      <c r="D90" s="91"/>
      <c r="E90" s="38"/>
      <c r="F90" s="91"/>
      <c r="G90" s="39"/>
      <c r="H90" s="38"/>
      <c r="I90" s="39"/>
      <c r="J90" s="39"/>
      <c r="K90" s="41"/>
      <c r="L90" s="39"/>
      <c r="M90" s="41"/>
      <c r="N90" s="41"/>
      <c r="O90" s="41"/>
      <c r="P90" s="41"/>
      <c r="Q90" s="41"/>
      <c r="R90" s="39"/>
      <c r="S90" s="38"/>
    </row>
    <row r="91" spans="1:19" ht="20.100000000000001" customHeight="1" x14ac:dyDescent="0.15">
      <c r="A91" s="39"/>
      <c r="B91" s="39"/>
      <c r="C91" s="88"/>
      <c r="D91" s="91"/>
      <c r="E91" s="38"/>
      <c r="F91" s="91"/>
      <c r="G91" s="39"/>
      <c r="H91" s="38"/>
      <c r="I91" s="39"/>
      <c r="J91" s="39"/>
      <c r="K91" s="41"/>
      <c r="L91" s="39"/>
      <c r="M91" s="41"/>
      <c r="N91" s="41"/>
      <c r="O91" s="41"/>
      <c r="P91" s="41"/>
      <c r="Q91" s="41"/>
      <c r="R91" s="39"/>
      <c r="S91" s="38"/>
    </row>
    <row r="92" spans="1:19" ht="20.100000000000001" customHeight="1" x14ac:dyDescent="0.15">
      <c r="A92" s="39"/>
      <c r="B92" s="39"/>
      <c r="C92" s="88"/>
      <c r="D92" s="91"/>
      <c r="E92" s="38"/>
      <c r="F92" s="91"/>
      <c r="G92" s="39"/>
      <c r="H92" s="38"/>
      <c r="I92" s="39"/>
      <c r="J92" s="39"/>
      <c r="K92" s="41"/>
      <c r="L92" s="39"/>
      <c r="M92" s="41"/>
      <c r="N92" s="41"/>
      <c r="O92" s="41"/>
      <c r="P92" s="41"/>
      <c r="Q92" s="41"/>
      <c r="R92" s="39"/>
      <c r="S92" s="38"/>
    </row>
    <row r="93" spans="1:19" ht="20.100000000000001" customHeight="1" x14ac:dyDescent="0.15">
      <c r="A93" s="39"/>
      <c r="B93" s="39"/>
      <c r="C93" s="88"/>
      <c r="D93" s="91"/>
      <c r="E93" s="38"/>
      <c r="F93" s="91"/>
      <c r="G93" s="39"/>
      <c r="H93" s="38"/>
      <c r="I93" s="39"/>
      <c r="J93" s="39"/>
      <c r="K93" s="41"/>
      <c r="L93" s="39"/>
      <c r="M93" s="41"/>
      <c r="N93" s="41"/>
      <c r="O93" s="41"/>
      <c r="P93" s="41"/>
      <c r="Q93" s="41"/>
      <c r="R93" s="39"/>
      <c r="S93" s="38"/>
    </row>
    <row r="94" spans="1:19" ht="20.100000000000001" customHeight="1" x14ac:dyDescent="0.15">
      <c r="A94" s="39"/>
      <c r="B94" s="39"/>
      <c r="C94" s="88"/>
      <c r="D94" s="91"/>
      <c r="E94" s="38"/>
      <c r="F94" s="91"/>
      <c r="G94" s="39"/>
      <c r="H94" s="38"/>
      <c r="I94" s="39"/>
      <c r="J94" s="39"/>
      <c r="K94" s="41"/>
      <c r="L94" s="39"/>
      <c r="M94" s="41"/>
      <c r="N94" s="41"/>
      <c r="O94" s="41"/>
      <c r="P94" s="41"/>
      <c r="Q94" s="41"/>
      <c r="R94" s="39"/>
      <c r="S94" s="38"/>
    </row>
    <row r="95" spans="1:19" ht="20.100000000000001" customHeight="1" x14ac:dyDescent="0.15">
      <c r="A95" s="39"/>
      <c r="B95" s="39"/>
      <c r="C95" s="88"/>
      <c r="D95" s="91"/>
      <c r="E95" s="38"/>
      <c r="F95" s="91"/>
      <c r="G95" s="39"/>
      <c r="H95" s="38"/>
      <c r="I95" s="39"/>
      <c r="J95" s="39"/>
      <c r="K95" s="41"/>
      <c r="L95" s="39"/>
      <c r="M95" s="41"/>
      <c r="N95" s="41"/>
      <c r="O95" s="41"/>
      <c r="P95" s="41"/>
      <c r="Q95" s="41"/>
      <c r="R95" s="39"/>
      <c r="S95" s="38"/>
    </row>
    <row r="96" spans="1:19" ht="20.100000000000001" customHeight="1" x14ac:dyDescent="0.15">
      <c r="A96" s="39"/>
      <c r="B96" s="39"/>
      <c r="C96" s="88"/>
      <c r="D96" s="91"/>
      <c r="E96" s="38"/>
      <c r="F96" s="91"/>
      <c r="G96" s="39"/>
      <c r="H96" s="38"/>
      <c r="I96" s="39"/>
      <c r="J96" s="39"/>
      <c r="K96" s="41"/>
      <c r="L96" s="39"/>
      <c r="M96" s="41"/>
      <c r="N96" s="41"/>
      <c r="O96" s="41"/>
      <c r="P96" s="41"/>
      <c r="Q96" s="41"/>
      <c r="R96" s="39"/>
      <c r="S96" s="38"/>
    </row>
    <row r="97" spans="1:19" ht="20.100000000000001" customHeight="1" x14ac:dyDescent="0.15">
      <c r="A97" s="39"/>
      <c r="B97" s="39"/>
      <c r="C97" s="88"/>
      <c r="D97" s="91"/>
      <c r="E97" s="38"/>
      <c r="F97" s="91"/>
      <c r="G97" s="39"/>
      <c r="H97" s="38"/>
      <c r="I97" s="39"/>
      <c r="J97" s="39"/>
      <c r="K97" s="41"/>
      <c r="L97" s="39"/>
      <c r="M97" s="41"/>
      <c r="N97" s="41"/>
      <c r="O97" s="41"/>
      <c r="P97" s="41"/>
      <c r="Q97" s="41"/>
      <c r="R97" s="39"/>
      <c r="S97" s="38"/>
    </row>
    <row r="98" spans="1:19" ht="20.100000000000001" customHeight="1" x14ac:dyDescent="0.15">
      <c r="A98" s="39"/>
      <c r="B98" s="39"/>
      <c r="C98" s="88"/>
      <c r="D98" s="91"/>
      <c r="E98" s="38"/>
      <c r="F98" s="91"/>
      <c r="G98" s="39"/>
      <c r="H98" s="38"/>
      <c r="I98" s="39"/>
      <c r="J98" s="39"/>
      <c r="K98" s="41"/>
      <c r="L98" s="39"/>
      <c r="M98" s="41"/>
      <c r="N98" s="41"/>
      <c r="O98" s="41"/>
      <c r="P98" s="41"/>
      <c r="Q98" s="41"/>
      <c r="R98" s="39"/>
      <c r="S98" s="38"/>
    </row>
    <row r="99" spans="1:19" ht="30" customHeight="1" x14ac:dyDescent="0.15">
      <c r="A99" s="302" t="s">
        <v>446</v>
      </c>
      <c r="B99" s="302"/>
      <c r="C99" s="302"/>
      <c r="D99" s="302"/>
      <c r="E99" s="302"/>
      <c r="F99" s="302"/>
      <c r="G99" s="302"/>
      <c r="H99" s="302"/>
      <c r="I99" s="302"/>
      <c r="J99" s="302"/>
      <c r="K99" s="302"/>
      <c r="L99" s="302"/>
      <c r="M99" s="302"/>
      <c r="N99" s="302"/>
      <c r="O99" s="302"/>
      <c r="P99" s="302"/>
      <c r="Q99" s="302"/>
      <c r="R99" s="302"/>
      <c r="S99" s="302"/>
    </row>
    <row r="100" spans="1:19" ht="20.100000000000001" customHeight="1" x14ac:dyDescent="0.15">
      <c r="A100" s="2" t="s">
        <v>15</v>
      </c>
      <c r="B100" s="96"/>
      <c r="C100" s="4"/>
      <c r="D100" s="5"/>
      <c r="E100" s="6"/>
      <c r="F100" s="5"/>
      <c r="G100" s="39"/>
      <c r="H100" s="38"/>
      <c r="I100" s="39"/>
      <c r="J100" s="39"/>
      <c r="K100" s="41"/>
      <c r="L100" s="39"/>
      <c r="M100" s="41"/>
      <c r="N100" s="41"/>
      <c r="O100" s="41"/>
      <c r="P100" s="41"/>
      <c r="Q100" s="41"/>
      <c r="R100" s="39"/>
      <c r="S100" s="91" t="s">
        <v>16</v>
      </c>
    </row>
    <row r="101" spans="1:19" ht="18.95" customHeight="1" x14ac:dyDescent="0.15">
      <c r="A101" s="8" t="s">
        <v>12</v>
      </c>
      <c r="B101" s="226" t="s">
        <v>1</v>
      </c>
      <c r="C101" s="226" t="s">
        <v>2</v>
      </c>
      <c r="D101" s="9" t="s">
        <v>438</v>
      </c>
      <c r="E101" s="9" t="s">
        <v>439</v>
      </c>
      <c r="F101" s="9" t="s">
        <v>417</v>
      </c>
      <c r="G101" s="296" t="s">
        <v>3</v>
      </c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7"/>
    </row>
    <row r="102" spans="1:19" ht="18.95" customHeight="1" x14ac:dyDescent="0.15">
      <c r="A102" s="298" t="s">
        <v>17</v>
      </c>
      <c r="B102" s="298"/>
      <c r="C102" s="299"/>
      <c r="D102" s="97">
        <f>D103+D194+D206+D237+D240+D243+D247+D251+D255+D258</f>
        <v>3855319014</v>
      </c>
      <c r="E102" s="98">
        <f>E103+E194+E206+E237+E240+E243+E247+E251+E255+E258</f>
        <v>3876060126</v>
      </c>
      <c r="F102" s="99">
        <f>E102-D102</f>
        <v>20741112</v>
      </c>
      <c r="G102" s="273"/>
      <c r="H102" s="100"/>
      <c r="I102" s="101"/>
      <c r="J102" s="101"/>
      <c r="K102" s="102"/>
      <c r="L102" s="101"/>
      <c r="M102" s="102"/>
      <c r="N102" s="102"/>
      <c r="O102" s="102"/>
      <c r="P102" s="102"/>
      <c r="Q102" s="102"/>
      <c r="R102" s="101"/>
      <c r="S102" s="103"/>
    </row>
    <row r="103" spans="1:19" ht="18.95" customHeight="1" x14ac:dyDescent="0.15">
      <c r="A103" s="300" t="s">
        <v>18</v>
      </c>
      <c r="B103" s="300"/>
      <c r="C103" s="289"/>
      <c r="D103" s="104">
        <f>D104+D134+D138</f>
        <v>3239982780</v>
      </c>
      <c r="E103" s="17">
        <f>E104+E134+E138</f>
        <v>3249680000</v>
      </c>
      <c r="F103" s="48">
        <f t="shared" ref="F103:F105" si="8">E103-D103</f>
        <v>9697220</v>
      </c>
      <c r="G103" s="20"/>
      <c r="H103" s="19"/>
      <c r="I103" s="20"/>
      <c r="J103" s="20"/>
      <c r="K103" s="21"/>
      <c r="L103" s="20"/>
      <c r="M103" s="21"/>
      <c r="N103" s="21"/>
      <c r="O103" s="21"/>
      <c r="P103" s="21"/>
      <c r="Q103" s="21"/>
      <c r="R103" s="20"/>
      <c r="S103" s="22"/>
    </row>
    <row r="104" spans="1:19" ht="18.95" customHeight="1" x14ac:dyDescent="0.15">
      <c r="A104" s="23"/>
      <c r="B104" s="220" t="s">
        <v>19</v>
      </c>
      <c r="C104" s="220"/>
      <c r="D104" s="104">
        <f>D105+D106+D111+D112+D120+D115</f>
        <v>3069208150</v>
      </c>
      <c r="E104" s="17">
        <f>E105+E106+E120+E111+E112+E115</f>
        <v>3078783370</v>
      </c>
      <c r="F104" s="48">
        <f t="shared" si="8"/>
        <v>9575220</v>
      </c>
      <c r="G104" s="20"/>
      <c r="H104" s="19"/>
      <c r="I104" s="20"/>
      <c r="J104" s="20"/>
      <c r="K104" s="21"/>
      <c r="L104" s="20"/>
      <c r="M104" s="21"/>
      <c r="N104" s="21"/>
      <c r="O104" s="21"/>
      <c r="P104" s="21"/>
      <c r="Q104" s="21"/>
      <c r="R104" s="20"/>
      <c r="S104" s="22"/>
    </row>
    <row r="105" spans="1:19" ht="18.95" customHeight="1" x14ac:dyDescent="0.15">
      <c r="A105" s="24"/>
      <c r="B105" s="225"/>
      <c r="C105" s="224" t="s">
        <v>20</v>
      </c>
      <c r="D105" s="105">
        <v>1929733320</v>
      </c>
      <c r="E105" s="27">
        <f>S105</f>
        <v>2011495800</v>
      </c>
      <c r="F105" s="106">
        <f t="shared" si="8"/>
        <v>81762480</v>
      </c>
      <c r="G105" s="107" t="s">
        <v>434</v>
      </c>
      <c r="H105" s="29"/>
      <c r="I105" s="30"/>
      <c r="J105" s="30"/>
      <c r="K105" s="31"/>
      <c r="L105" s="30"/>
      <c r="M105" s="31"/>
      <c r="N105" s="31"/>
      <c r="O105" s="31"/>
      <c r="P105" s="31"/>
      <c r="Q105" s="31"/>
      <c r="R105" s="32" t="s">
        <v>8</v>
      </c>
      <c r="S105" s="52">
        <v>2011495800</v>
      </c>
    </row>
    <row r="106" spans="1:19" ht="15" customHeight="1" x14ac:dyDescent="0.15">
      <c r="A106" s="24"/>
      <c r="B106" s="37"/>
      <c r="C106" s="224" t="s">
        <v>21</v>
      </c>
      <c r="D106" s="105">
        <v>478194110</v>
      </c>
      <c r="E106" s="27">
        <f>SUM(S106:S110)</f>
        <v>404047160</v>
      </c>
      <c r="F106" s="50">
        <f>E106-D106</f>
        <v>-74146950</v>
      </c>
      <c r="G106" s="60" t="s">
        <v>431</v>
      </c>
      <c r="H106" s="108" t="s">
        <v>422</v>
      </c>
      <c r="I106" s="30"/>
      <c r="J106" s="30"/>
      <c r="K106" s="31"/>
      <c r="L106" s="30"/>
      <c r="M106" s="31"/>
      <c r="N106" s="31"/>
      <c r="O106" s="31"/>
      <c r="P106" s="31"/>
      <c r="Q106" s="31"/>
      <c r="R106" s="32" t="s">
        <v>423</v>
      </c>
      <c r="S106" s="52">
        <v>245832720</v>
      </c>
    </row>
    <row r="107" spans="1:19" ht="15" customHeight="1" x14ac:dyDescent="0.15">
      <c r="A107" s="24"/>
      <c r="B107" s="37"/>
      <c r="C107" s="274"/>
      <c r="D107" s="91"/>
      <c r="E107" s="35"/>
      <c r="F107" s="36"/>
      <c r="G107" s="37" t="s">
        <v>432</v>
      </c>
      <c r="H107" s="109" t="s">
        <v>422</v>
      </c>
      <c r="I107" s="39"/>
      <c r="J107" s="39"/>
      <c r="K107" s="41"/>
      <c r="L107" s="39"/>
      <c r="M107" s="41"/>
      <c r="N107" s="41"/>
      <c r="O107" s="41"/>
      <c r="P107" s="41"/>
      <c r="Q107" s="41"/>
      <c r="R107" s="42" t="s">
        <v>433</v>
      </c>
      <c r="S107" s="43">
        <v>89553000</v>
      </c>
    </row>
    <row r="108" spans="1:19" ht="15" customHeight="1" x14ac:dyDescent="0.15">
      <c r="A108" s="24"/>
      <c r="B108" s="37"/>
      <c r="C108" s="221"/>
      <c r="D108" s="91"/>
      <c r="E108" s="35"/>
      <c r="F108" s="36"/>
      <c r="G108" s="39" t="s">
        <v>23</v>
      </c>
      <c r="H108" s="109" t="s">
        <v>22</v>
      </c>
      <c r="I108" s="39"/>
      <c r="J108" s="39"/>
      <c r="K108" s="41"/>
      <c r="L108" s="39"/>
      <c r="M108" s="41"/>
      <c r="N108" s="41"/>
      <c r="O108" s="41"/>
      <c r="P108" s="41"/>
      <c r="Q108" s="41"/>
      <c r="R108" s="42" t="s">
        <v>8</v>
      </c>
      <c r="S108" s="43">
        <v>9624380</v>
      </c>
    </row>
    <row r="109" spans="1:19" ht="15" customHeight="1" x14ac:dyDescent="0.15">
      <c r="A109" s="24"/>
      <c r="B109" s="37"/>
      <c r="C109" s="250"/>
      <c r="D109" s="91"/>
      <c r="E109" s="35"/>
      <c r="F109" s="36"/>
      <c r="G109" s="39" t="s">
        <v>247</v>
      </c>
      <c r="H109" s="109" t="s">
        <v>248</v>
      </c>
      <c r="I109" s="39"/>
      <c r="J109" s="39"/>
      <c r="K109" s="41"/>
      <c r="L109" s="39"/>
      <c r="M109" s="41"/>
      <c r="N109" s="41"/>
      <c r="O109" s="41"/>
      <c r="P109" s="41"/>
      <c r="Q109" s="41"/>
      <c r="R109" s="42" t="s">
        <v>249</v>
      </c>
      <c r="S109" s="43">
        <v>31330000</v>
      </c>
    </row>
    <row r="110" spans="1:19" ht="15" customHeight="1" x14ac:dyDescent="0.15">
      <c r="A110" s="24"/>
      <c r="B110" s="37"/>
      <c r="C110" s="221"/>
      <c r="D110" s="91"/>
      <c r="E110" s="35"/>
      <c r="F110" s="36"/>
      <c r="G110" s="39" t="s">
        <v>24</v>
      </c>
      <c r="H110" s="109" t="s">
        <v>22</v>
      </c>
      <c r="I110" s="39"/>
      <c r="J110" s="39"/>
      <c r="K110" s="41"/>
      <c r="L110" s="39"/>
      <c r="M110" s="41"/>
      <c r="N110" s="41"/>
      <c r="O110" s="41"/>
      <c r="P110" s="41"/>
      <c r="Q110" s="41"/>
      <c r="R110" s="42" t="s">
        <v>8</v>
      </c>
      <c r="S110" s="43">
        <v>27707060</v>
      </c>
    </row>
    <row r="111" spans="1:19" ht="15" customHeight="1" x14ac:dyDescent="0.15">
      <c r="A111" s="24"/>
      <c r="B111" s="49"/>
      <c r="C111" s="110" t="s">
        <v>25</v>
      </c>
      <c r="D111" s="111">
        <v>2500000</v>
      </c>
      <c r="E111" s="112">
        <f>S111</f>
        <v>2500000</v>
      </c>
      <c r="F111" s="48">
        <f>E111-D111</f>
        <v>0</v>
      </c>
      <c r="G111" s="20" t="s">
        <v>151</v>
      </c>
      <c r="H111" s="19">
        <v>2500000</v>
      </c>
      <c r="I111" s="20" t="s">
        <v>152</v>
      </c>
      <c r="J111" s="20" t="s">
        <v>153</v>
      </c>
      <c r="K111" s="21">
        <v>1</v>
      </c>
      <c r="L111" s="20" t="s">
        <v>218</v>
      </c>
      <c r="M111" s="21"/>
      <c r="N111" s="21"/>
      <c r="O111" s="21"/>
      <c r="P111" s="21"/>
      <c r="Q111" s="21"/>
      <c r="R111" s="57" t="s">
        <v>8</v>
      </c>
      <c r="S111" s="22">
        <f>H111*K111</f>
        <v>2500000</v>
      </c>
    </row>
    <row r="112" spans="1:19" ht="15" customHeight="1" x14ac:dyDescent="0.15">
      <c r="A112" s="24"/>
      <c r="B112" s="49"/>
      <c r="C112" s="25" t="s">
        <v>26</v>
      </c>
      <c r="D112" s="105">
        <v>208184130</v>
      </c>
      <c r="E112" s="27">
        <f>S112+S114+S113</f>
        <v>208824590</v>
      </c>
      <c r="F112" s="50">
        <f>E112-D112</f>
        <v>640460</v>
      </c>
      <c r="G112" s="30" t="s">
        <v>27</v>
      </c>
      <c r="H112" s="29">
        <f>E105+E106+S120+S122+S123</f>
        <v>2541937040</v>
      </c>
      <c r="I112" s="30" t="s">
        <v>4</v>
      </c>
      <c r="J112" s="30" t="s">
        <v>28</v>
      </c>
      <c r="K112" s="31">
        <v>12</v>
      </c>
      <c r="L112" s="30" t="s">
        <v>222</v>
      </c>
      <c r="M112" s="31"/>
      <c r="N112" s="31"/>
      <c r="O112" s="31"/>
      <c r="P112" s="31"/>
      <c r="Q112" s="31"/>
      <c r="R112" s="30" t="s">
        <v>8</v>
      </c>
      <c r="S112" s="52">
        <f>ROUND(H112/12,-1)</f>
        <v>211828090</v>
      </c>
    </row>
    <row r="113" spans="1:19" ht="15" customHeight="1" x14ac:dyDescent="0.15">
      <c r="A113" s="24"/>
      <c r="B113" s="49"/>
      <c r="C113" s="113"/>
      <c r="D113" s="91"/>
      <c r="E113" s="35"/>
      <c r="F113" s="36"/>
      <c r="G113" s="39" t="s">
        <v>29</v>
      </c>
      <c r="H113" s="38">
        <v>500000</v>
      </c>
      <c r="I113" s="39" t="s">
        <v>4</v>
      </c>
      <c r="J113" s="39" t="s">
        <v>5</v>
      </c>
      <c r="K113" s="41">
        <v>-12</v>
      </c>
      <c r="L113" s="39" t="s">
        <v>221</v>
      </c>
      <c r="M113" s="41"/>
      <c r="N113" s="41"/>
      <c r="O113" s="41"/>
      <c r="P113" s="41"/>
      <c r="Q113" s="41"/>
      <c r="R113" s="42" t="s">
        <v>8</v>
      </c>
      <c r="S113" s="43">
        <f>H113*K113</f>
        <v>-6000000</v>
      </c>
    </row>
    <row r="114" spans="1:19" ht="15" customHeight="1" x14ac:dyDescent="0.15">
      <c r="A114" s="24"/>
      <c r="B114" s="49"/>
      <c r="C114" s="114"/>
      <c r="D114" s="115"/>
      <c r="E114" s="116"/>
      <c r="F114" s="11"/>
      <c r="G114" s="117" t="s">
        <v>30</v>
      </c>
      <c r="H114" s="118">
        <v>2996500</v>
      </c>
      <c r="I114" s="117" t="s">
        <v>4</v>
      </c>
      <c r="J114" s="117" t="s">
        <v>5</v>
      </c>
      <c r="K114" s="41">
        <v>1</v>
      </c>
      <c r="L114" s="39" t="s">
        <v>14</v>
      </c>
      <c r="M114" s="14"/>
      <c r="N114" s="14"/>
      <c r="O114" s="14"/>
      <c r="P114" s="14"/>
      <c r="Q114" s="14"/>
      <c r="R114" s="117" t="s">
        <v>8</v>
      </c>
      <c r="S114" s="119">
        <f>ROUND(H114*K114,-1)</f>
        <v>2996500</v>
      </c>
    </row>
    <row r="115" spans="1:19" ht="15" customHeight="1" x14ac:dyDescent="0.15">
      <c r="A115" s="24"/>
      <c r="B115" s="37"/>
      <c r="C115" s="120" t="s">
        <v>31</v>
      </c>
      <c r="D115" s="105">
        <v>236300010</v>
      </c>
      <c r="E115" s="27">
        <f>SUM(S115:S119)</f>
        <v>237049240</v>
      </c>
      <c r="F115" s="50">
        <f>E115-D115</f>
        <v>749230</v>
      </c>
      <c r="G115" s="30" t="s">
        <v>32</v>
      </c>
      <c r="H115" s="29">
        <f>E105+E106+H120+H122+H123</f>
        <v>2542287060</v>
      </c>
      <c r="I115" s="30" t="s">
        <v>4</v>
      </c>
      <c r="J115" s="30" t="s">
        <v>5</v>
      </c>
      <c r="K115" s="301">
        <v>3.1199999999999999E-2</v>
      </c>
      <c r="L115" s="301"/>
      <c r="M115" s="31"/>
      <c r="N115" s="31"/>
      <c r="O115" s="31"/>
      <c r="P115" s="31"/>
      <c r="Q115" s="31"/>
      <c r="R115" s="30" t="s">
        <v>8</v>
      </c>
      <c r="S115" s="52">
        <f>ROUNDDOWN(H115*K115,-1)</f>
        <v>79319350</v>
      </c>
    </row>
    <row r="116" spans="1:19" ht="15" customHeight="1" x14ac:dyDescent="0.15">
      <c r="A116" s="24"/>
      <c r="B116" s="37"/>
      <c r="C116" s="221"/>
      <c r="D116" s="91"/>
      <c r="E116" s="35"/>
      <c r="F116" s="36"/>
      <c r="G116" s="39" t="s">
        <v>33</v>
      </c>
      <c r="H116" s="38">
        <f>S115</f>
        <v>79319350</v>
      </c>
      <c r="I116" s="39" t="s">
        <v>4</v>
      </c>
      <c r="J116" s="39" t="s">
        <v>5</v>
      </c>
      <c r="K116" s="285">
        <v>7.3800000000000004E-2</v>
      </c>
      <c r="L116" s="285"/>
      <c r="M116" s="41"/>
      <c r="N116" s="41"/>
      <c r="O116" s="41"/>
      <c r="P116" s="41"/>
      <c r="Q116" s="41"/>
      <c r="R116" s="42" t="s">
        <v>8</v>
      </c>
      <c r="S116" s="43">
        <f>ROUNDDOWN(H116*K116,-1)</f>
        <v>5853760</v>
      </c>
    </row>
    <row r="117" spans="1:19" ht="15" customHeight="1" x14ac:dyDescent="0.15">
      <c r="A117" s="24"/>
      <c r="B117" s="37"/>
      <c r="C117" s="221"/>
      <c r="D117" s="91"/>
      <c r="E117" s="35"/>
      <c r="F117" s="36"/>
      <c r="G117" s="39" t="s">
        <v>34</v>
      </c>
      <c r="H117" s="38">
        <f>H115</f>
        <v>2542287060</v>
      </c>
      <c r="I117" s="39" t="s">
        <v>4</v>
      </c>
      <c r="J117" s="39" t="s">
        <v>5</v>
      </c>
      <c r="K117" s="285">
        <v>4.4999999999999998E-2</v>
      </c>
      <c r="L117" s="285"/>
      <c r="M117" s="41"/>
      <c r="N117" s="41"/>
      <c r="O117" s="41"/>
      <c r="P117" s="41"/>
      <c r="Q117" s="41"/>
      <c r="R117" s="39" t="s">
        <v>8</v>
      </c>
      <c r="S117" s="43">
        <f>ROUNDDOWN(H117*K117,-1)</f>
        <v>114402910</v>
      </c>
    </row>
    <row r="118" spans="1:19" ht="15" customHeight="1" x14ac:dyDescent="0.15">
      <c r="A118" s="24"/>
      <c r="B118" s="37"/>
      <c r="C118" s="221"/>
      <c r="D118" s="91"/>
      <c r="E118" s="35"/>
      <c r="F118" s="36"/>
      <c r="G118" s="39" t="s">
        <v>35</v>
      </c>
      <c r="H118" s="38">
        <f>H115</f>
        <v>2542287060</v>
      </c>
      <c r="I118" s="39" t="s">
        <v>4</v>
      </c>
      <c r="J118" s="39" t="s">
        <v>5</v>
      </c>
      <c r="K118" s="285">
        <v>8.9999999999999993E-3</v>
      </c>
      <c r="L118" s="285"/>
      <c r="M118" s="41"/>
      <c r="N118" s="41"/>
      <c r="O118" s="41"/>
      <c r="P118" s="41"/>
      <c r="Q118" s="41"/>
      <c r="R118" s="39" t="s">
        <v>8</v>
      </c>
      <c r="S118" s="43">
        <f>ROUNDDOWN(H118*K118,-2)</f>
        <v>22880500</v>
      </c>
    </row>
    <row r="119" spans="1:19" ht="15" customHeight="1" x14ac:dyDescent="0.15">
      <c r="A119" s="24"/>
      <c r="B119" s="37"/>
      <c r="C119" s="221"/>
      <c r="D119" s="91"/>
      <c r="E119" s="35"/>
      <c r="F119" s="36"/>
      <c r="G119" s="39" t="s">
        <v>36</v>
      </c>
      <c r="H119" s="38">
        <f>H115</f>
        <v>2542287060</v>
      </c>
      <c r="I119" s="39" t="s">
        <v>4</v>
      </c>
      <c r="J119" s="39" t="s">
        <v>5</v>
      </c>
      <c r="K119" s="285">
        <v>5.7400000000000003E-3</v>
      </c>
      <c r="L119" s="285"/>
      <c r="M119" s="41"/>
      <c r="N119" s="41"/>
      <c r="O119" s="41"/>
      <c r="P119" s="41"/>
      <c r="Q119" s="41"/>
      <c r="R119" s="39" t="s">
        <v>8</v>
      </c>
      <c r="S119" s="43">
        <f>ROUNDDOWN(H119*K119,-1)</f>
        <v>14592720</v>
      </c>
    </row>
    <row r="120" spans="1:19" ht="15" customHeight="1" x14ac:dyDescent="0.15">
      <c r="A120" s="24"/>
      <c r="B120" s="37"/>
      <c r="C120" s="120" t="s">
        <v>37</v>
      </c>
      <c r="D120" s="105">
        <v>214296580</v>
      </c>
      <c r="E120" s="27">
        <f>SUM(S120:S133)</f>
        <v>214866580</v>
      </c>
      <c r="F120" s="50">
        <f>E120-D120</f>
        <v>570000</v>
      </c>
      <c r="G120" s="30" t="s">
        <v>435</v>
      </c>
      <c r="H120" s="29">
        <v>97786760</v>
      </c>
      <c r="I120" s="30" t="s">
        <v>4</v>
      </c>
      <c r="J120" s="30" t="s">
        <v>5</v>
      </c>
      <c r="K120" s="31">
        <v>1</v>
      </c>
      <c r="L120" s="30" t="s">
        <v>218</v>
      </c>
      <c r="M120" s="253" t="s">
        <v>219</v>
      </c>
      <c r="N120" s="82" t="s">
        <v>220</v>
      </c>
      <c r="O120" s="31"/>
      <c r="P120" s="31"/>
      <c r="Q120" s="31"/>
      <c r="R120" s="30" t="s">
        <v>8</v>
      </c>
      <c r="S120" s="52">
        <v>97436740</v>
      </c>
    </row>
    <row r="121" spans="1:19" ht="15" customHeight="1" x14ac:dyDescent="0.15">
      <c r="A121" s="24"/>
      <c r="B121" s="37"/>
      <c r="C121" s="68"/>
      <c r="D121" s="91"/>
      <c r="E121" s="35"/>
      <c r="F121" s="36"/>
      <c r="G121" s="37" t="s">
        <v>228</v>
      </c>
      <c r="H121" s="38">
        <v>3000000</v>
      </c>
      <c r="I121" s="39" t="s">
        <v>226</v>
      </c>
      <c r="J121" s="39" t="s">
        <v>5</v>
      </c>
      <c r="K121" s="41">
        <v>1</v>
      </c>
      <c r="L121" s="39" t="s">
        <v>218</v>
      </c>
      <c r="M121" s="254" t="s">
        <v>219</v>
      </c>
      <c r="N121" s="88" t="s">
        <v>220</v>
      </c>
      <c r="O121" s="41"/>
      <c r="P121" s="41"/>
      <c r="Q121" s="41"/>
      <c r="R121" s="39" t="s">
        <v>8</v>
      </c>
      <c r="S121" s="43">
        <f t="shared" ref="S121" si="9">H121*K121</f>
        <v>3000000</v>
      </c>
    </row>
    <row r="122" spans="1:19" ht="15" customHeight="1" x14ac:dyDescent="0.15">
      <c r="A122" s="24"/>
      <c r="B122" s="37"/>
      <c r="C122" s="68"/>
      <c r="D122" s="91"/>
      <c r="E122" s="35"/>
      <c r="F122" s="36"/>
      <c r="G122" s="39" t="s">
        <v>38</v>
      </c>
      <c r="H122" s="38">
        <v>19557340</v>
      </c>
      <c r="I122" s="39" t="s">
        <v>4</v>
      </c>
      <c r="J122" s="39" t="s">
        <v>5</v>
      </c>
      <c r="K122" s="41">
        <v>1</v>
      </c>
      <c r="L122" s="39" t="s">
        <v>10</v>
      </c>
      <c r="M122" s="41"/>
      <c r="N122" s="41"/>
      <c r="O122" s="41"/>
      <c r="P122" s="41"/>
      <c r="Q122" s="41"/>
      <c r="R122" s="42" t="s">
        <v>8</v>
      </c>
      <c r="S122" s="43">
        <f t="shared" ref="S122:S126" si="10">H122*K122</f>
        <v>19557340</v>
      </c>
    </row>
    <row r="123" spans="1:19" ht="15" customHeight="1" x14ac:dyDescent="0.15">
      <c r="A123" s="24"/>
      <c r="B123" s="37"/>
      <c r="C123" s="68"/>
      <c r="D123" s="91"/>
      <c r="E123" s="35"/>
      <c r="F123" s="36"/>
      <c r="G123" s="121" t="s">
        <v>223</v>
      </c>
      <c r="H123" s="38">
        <v>9400000</v>
      </c>
      <c r="I123" s="39" t="s">
        <v>4</v>
      </c>
      <c r="J123" s="39" t="s">
        <v>5</v>
      </c>
      <c r="K123" s="41">
        <v>1</v>
      </c>
      <c r="L123" s="39" t="s">
        <v>10</v>
      </c>
      <c r="M123" s="41"/>
      <c r="N123" s="41"/>
      <c r="O123" s="41"/>
      <c r="P123" s="41"/>
      <c r="Q123" s="41"/>
      <c r="R123" s="42" t="s">
        <v>8</v>
      </c>
      <c r="S123" s="43">
        <f t="shared" si="10"/>
        <v>9400000</v>
      </c>
    </row>
    <row r="124" spans="1:19" ht="15" customHeight="1" x14ac:dyDescent="0.15">
      <c r="A124" s="24"/>
      <c r="B124" s="37"/>
      <c r="C124" s="68"/>
      <c r="D124" s="91"/>
      <c r="E124" s="35"/>
      <c r="F124" s="36"/>
      <c r="G124" s="39" t="s">
        <v>39</v>
      </c>
      <c r="H124" s="38">
        <v>39090</v>
      </c>
      <c r="I124" s="39" t="s">
        <v>4</v>
      </c>
      <c r="J124" s="39" t="s">
        <v>5</v>
      </c>
      <c r="K124" s="41">
        <v>65</v>
      </c>
      <c r="L124" s="39" t="s">
        <v>7</v>
      </c>
      <c r="M124" s="41"/>
      <c r="N124" s="41"/>
      <c r="O124" s="41"/>
      <c r="P124" s="41"/>
      <c r="Q124" s="41"/>
      <c r="R124" s="42" t="s">
        <v>8</v>
      </c>
      <c r="S124" s="43">
        <f t="shared" si="10"/>
        <v>2540850</v>
      </c>
    </row>
    <row r="125" spans="1:19" ht="15" customHeight="1" x14ac:dyDescent="0.15">
      <c r="A125" s="24"/>
      <c r="B125" s="37"/>
      <c r="C125" s="68"/>
      <c r="D125" s="91"/>
      <c r="E125" s="35"/>
      <c r="F125" s="36"/>
      <c r="G125" s="39" t="s">
        <v>224</v>
      </c>
      <c r="H125" s="38">
        <v>55990</v>
      </c>
      <c r="I125" s="39" t="s">
        <v>4</v>
      </c>
      <c r="J125" s="39" t="s">
        <v>5</v>
      </c>
      <c r="K125" s="41">
        <v>35</v>
      </c>
      <c r="L125" s="39" t="s">
        <v>7</v>
      </c>
      <c r="M125" s="41"/>
      <c r="N125" s="41"/>
      <c r="O125" s="41"/>
      <c r="P125" s="41"/>
      <c r="Q125" s="41"/>
      <c r="R125" s="42"/>
      <c r="S125" s="43">
        <f t="shared" si="10"/>
        <v>1959650</v>
      </c>
    </row>
    <row r="126" spans="1:19" ht="15" customHeight="1" x14ac:dyDescent="0.15">
      <c r="A126" s="24"/>
      <c r="B126" s="37"/>
      <c r="C126" s="68"/>
      <c r="D126" s="91"/>
      <c r="E126" s="35"/>
      <c r="F126" s="36"/>
      <c r="G126" s="39" t="s">
        <v>40</v>
      </c>
      <c r="H126" s="38">
        <v>150000</v>
      </c>
      <c r="I126" s="39" t="s">
        <v>4</v>
      </c>
      <c r="J126" s="39" t="s">
        <v>5</v>
      </c>
      <c r="K126" s="41">
        <v>12</v>
      </c>
      <c r="L126" s="39" t="s">
        <v>9</v>
      </c>
      <c r="M126" s="41"/>
      <c r="N126" s="41"/>
      <c r="O126" s="41"/>
      <c r="P126" s="41"/>
      <c r="Q126" s="41"/>
      <c r="R126" s="42" t="s">
        <v>8</v>
      </c>
      <c r="S126" s="43">
        <f t="shared" si="10"/>
        <v>1800000</v>
      </c>
    </row>
    <row r="127" spans="1:19" ht="15" customHeight="1" x14ac:dyDescent="0.15">
      <c r="A127" s="24"/>
      <c r="B127" s="37"/>
      <c r="C127" s="68"/>
      <c r="D127" s="91"/>
      <c r="E127" s="35"/>
      <c r="F127" s="36"/>
      <c r="G127" s="39" t="s">
        <v>41</v>
      </c>
      <c r="H127" s="38">
        <v>50000</v>
      </c>
      <c r="I127" s="39" t="s">
        <v>4</v>
      </c>
      <c r="J127" s="39" t="s">
        <v>5</v>
      </c>
      <c r="K127" s="41">
        <v>92</v>
      </c>
      <c r="L127" s="39" t="s">
        <v>7</v>
      </c>
      <c r="M127" s="41" t="s">
        <v>5</v>
      </c>
      <c r="N127" s="41">
        <v>12</v>
      </c>
      <c r="O127" s="41" t="s">
        <v>9</v>
      </c>
      <c r="P127" s="41"/>
      <c r="Q127" s="41"/>
      <c r="R127" s="42" t="s">
        <v>8</v>
      </c>
      <c r="S127" s="43">
        <f>H127*K127*N127</f>
        <v>55200000</v>
      </c>
    </row>
    <row r="128" spans="1:19" ht="15" customHeight="1" x14ac:dyDescent="0.15">
      <c r="A128" s="24"/>
      <c r="B128" s="37"/>
      <c r="C128" s="68"/>
      <c r="D128" s="91"/>
      <c r="E128" s="35"/>
      <c r="F128" s="36"/>
      <c r="G128" s="39" t="s">
        <v>42</v>
      </c>
      <c r="H128" s="38">
        <v>20000</v>
      </c>
      <c r="I128" s="39" t="s">
        <v>4</v>
      </c>
      <c r="J128" s="39" t="s">
        <v>5</v>
      </c>
      <c r="K128" s="41">
        <v>4</v>
      </c>
      <c r="L128" s="39" t="s">
        <v>7</v>
      </c>
      <c r="M128" s="41" t="s">
        <v>5</v>
      </c>
      <c r="N128" s="41">
        <v>12</v>
      </c>
      <c r="O128" s="41" t="s">
        <v>9</v>
      </c>
      <c r="P128" s="41"/>
      <c r="Q128" s="41"/>
      <c r="R128" s="42" t="s">
        <v>8</v>
      </c>
      <c r="S128" s="43">
        <f>H128*K128*N128</f>
        <v>960000</v>
      </c>
    </row>
    <row r="129" spans="1:19" ht="15" customHeight="1" x14ac:dyDescent="0.15">
      <c r="A129" s="24"/>
      <c r="B129" s="37"/>
      <c r="C129" s="68"/>
      <c r="D129" s="91"/>
      <c r="E129" s="35"/>
      <c r="F129" s="36"/>
      <c r="G129" s="39" t="s">
        <v>229</v>
      </c>
      <c r="H129" s="38">
        <v>12000</v>
      </c>
      <c r="I129" s="39" t="s">
        <v>4</v>
      </c>
      <c r="J129" s="39" t="s">
        <v>5</v>
      </c>
      <c r="K129" s="41">
        <v>94</v>
      </c>
      <c r="L129" s="39" t="s">
        <v>7</v>
      </c>
      <c r="M129" s="41" t="s">
        <v>5</v>
      </c>
      <c r="N129" s="41">
        <v>4</v>
      </c>
      <c r="O129" s="41" t="s">
        <v>225</v>
      </c>
      <c r="P129" s="41"/>
      <c r="Q129" s="41"/>
      <c r="R129" s="42" t="s">
        <v>8</v>
      </c>
      <c r="S129" s="43">
        <f>H129*K129*N129</f>
        <v>4512000</v>
      </c>
    </row>
    <row r="130" spans="1:19" ht="15" customHeight="1" x14ac:dyDescent="0.15">
      <c r="A130" s="24"/>
      <c r="B130" s="37"/>
      <c r="C130" s="68"/>
      <c r="D130" s="91"/>
      <c r="E130" s="35"/>
      <c r="F130" s="36"/>
      <c r="G130" s="39" t="s">
        <v>262</v>
      </c>
      <c r="H130" s="38">
        <v>3000000</v>
      </c>
      <c r="I130" s="39" t="s">
        <v>4</v>
      </c>
      <c r="J130" s="39" t="s">
        <v>5</v>
      </c>
      <c r="K130" s="41">
        <v>1</v>
      </c>
      <c r="L130" s="39" t="s">
        <v>14</v>
      </c>
      <c r="M130" s="41"/>
      <c r="N130" s="41"/>
      <c r="O130" s="41"/>
      <c r="P130" s="41"/>
      <c r="Q130" s="41"/>
      <c r="R130" s="42" t="s">
        <v>8</v>
      </c>
      <c r="S130" s="43">
        <f>H130*K130</f>
        <v>3000000</v>
      </c>
    </row>
    <row r="131" spans="1:19" ht="15" customHeight="1" x14ac:dyDescent="0.15">
      <c r="A131" s="24"/>
      <c r="B131" s="37"/>
      <c r="C131" s="68"/>
      <c r="D131" s="91"/>
      <c r="E131" s="35"/>
      <c r="F131" s="36"/>
      <c r="G131" s="39" t="s">
        <v>263</v>
      </c>
      <c r="H131" s="38">
        <v>500000</v>
      </c>
      <c r="I131" s="39" t="s">
        <v>4</v>
      </c>
      <c r="J131" s="39" t="s">
        <v>5</v>
      </c>
      <c r="K131" s="41">
        <v>1</v>
      </c>
      <c r="L131" s="39" t="s">
        <v>14</v>
      </c>
      <c r="M131" s="41"/>
      <c r="N131" s="41"/>
      <c r="O131" s="41"/>
      <c r="P131" s="41"/>
      <c r="Q131" s="41"/>
      <c r="R131" s="42" t="s">
        <v>8</v>
      </c>
      <c r="S131" s="43">
        <f>H131*K131</f>
        <v>500000</v>
      </c>
    </row>
    <row r="132" spans="1:19" ht="15" customHeight="1" x14ac:dyDescent="0.15">
      <c r="A132" s="24"/>
      <c r="B132" s="37"/>
      <c r="C132" s="68"/>
      <c r="D132" s="91"/>
      <c r="E132" s="35"/>
      <c r="F132" s="36"/>
      <c r="G132" s="39" t="s">
        <v>264</v>
      </c>
      <c r="H132" s="38">
        <v>3000000</v>
      </c>
      <c r="I132" s="39" t="s">
        <v>4</v>
      </c>
      <c r="J132" s="39" t="s">
        <v>5</v>
      </c>
      <c r="K132" s="41">
        <v>1</v>
      </c>
      <c r="L132" s="39" t="s">
        <v>227</v>
      </c>
      <c r="M132" s="254"/>
      <c r="N132" s="88"/>
      <c r="O132" s="41"/>
      <c r="P132" s="41"/>
      <c r="Q132" s="41"/>
      <c r="R132" s="42" t="s">
        <v>8</v>
      </c>
      <c r="S132" s="43">
        <f>H132*K132</f>
        <v>3000000</v>
      </c>
    </row>
    <row r="133" spans="1:19" ht="20.25" x14ac:dyDescent="0.15">
      <c r="A133" s="24"/>
      <c r="B133" s="37"/>
      <c r="C133" s="122"/>
      <c r="D133" s="115"/>
      <c r="E133" s="116"/>
      <c r="F133" s="11"/>
      <c r="G133" s="255" t="s">
        <v>427</v>
      </c>
      <c r="H133" s="118">
        <v>1000000</v>
      </c>
      <c r="I133" s="117" t="s">
        <v>4</v>
      </c>
      <c r="J133" s="117" t="s">
        <v>5</v>
      </c>
      <c r="K133" s="14">
        <v>12</v>
      </c>
      <c r="L133" s="117" t="s">
        <v>424</v>
      </c>
      <c r="M133" s="14"/>
      <c r="N133" s="14"/>
      <c r="O133" s="14"/>
      <c r="P133" s="14"/>
      <c r="Q133" s="14"/>
      <c r="R133" s="123" t="s">
        <v>8</v>
      </c>
      <c r="S133" s="119">
        <f>H133*K133</f>
        <v>12000000</v>
      </c>
    </row>
    <row r="134" spans="1:19" ht="18.95" customHeight="1" x14ac:dyDescent="0.15">
      <c r="A134" s="24"/>
      <c r="B134" s="287" t="s">
        <v>43</v>
      </c>
      <c r="C134" s="288"/>
      <c r="D134" s="124">
        <f>D135+D136+D137</f>
        <v>2440000</v>
      </c>
      <c r="E134" s="17">
        <f>E135+E136+E137</f>
        <v>2440000</v>
      </c>
      <c r="F134" s="125">
        <f t="shared" ref="F134:F140" si="11">E134-D134</f>
        <v>0</v>
      </c>
      <c r="G134" s="20"/>
      <c r="H134" s="19"/>
      <c r="I134" s="20"/>
      <c r="J134" s="20"/>
      <c r="K134" s="21"/>
      <c r="L134" s="20"/>
      <c r="M134" s="21"/>
      <c r="N134" s="21"/>
      <c r="O134" s="21"/>
      <c r="P134" s="21"/>
      <c r="Q134" s="21"/>
      <c r="R134" s="20"/>
      <c r="S134" s="22"/>
    </row>
    <row r="135" spans="1:19" ht="18.95" customHeight="1" x14ac:dyDescent="0.15">
      <c r="A135" s="24"/>
      <c r="B135" s="60"/>
      <c r="C135" s="224" t="s">
        <v>44</v>
      </c>
      <c r="D135" s="105">
        <v>1000000</v>
      </c>
      <c r="E135" s="27">
        <f>S135</f>
        <v>1000000</v>
      </c>
      <c r="F135" s="106">
        <f t="shared" si="11"/>
        <v>0</v>
      </c>
      <c r="G135" s="126" t="s">
        <v>45</v>
      </c>
      <c r="H135" s="29">
        <v>1000000</v>
      </c>
      <c r="I135" s="30" t="s">
        <v>4</v>
      </c>
      <c r="J135" s="30" t="s">
        <v>5</v>
      </c>
      <c r="K135" s="31">
        <v>1</v>
      </c>
      <c r="L135" s="30" t="s">
        <v>13</v>
      </c>
      <c r="M135" s="31"/>
      <c r="N135" s="31"/>
      <c r="O135" s="31"/>
      <c r="P135" s="31"/>
      <c r="Q135" s="31"/>
      <c r="R135" s="30" t="s">
        <v>8</v>
      </c>
      <c r="S135" s="52">
        <f>H135*K135</f>
        <v>1000000</v>
      </c>
    </row>
    <row r="136" spans="1:19" ht="18.95" customHeight="1" x14ac:dyDescent="0.15">
      <c r="A136" s="24"/>
      <c r="B136" s="37"/>
      <c r="C136" s="224" t="s">
        <v>47</v>
      </c>
      <c r="D136" s="105">
        <v>0</v>
      </c>
      <c r="E136" s="27">
        <f>SUM(S136:S136)</f>
        <v>0</v>
      </c>
      <c r="F136" s="106">
        <f t="shared" si="11"/>
        <v>0</v>
      </c>
      <c r="G136" s="126"/>
      <c r="H136" s="29"/>
      <c r="I136" s="30"/>
      <c r="J136" s="30"/>
      <c r="K136" s="31"/>
      <c r="L136" s="30"/>
      <c r="M136" s="31"/>
      <c r="N136" s="31"/>
      <c r="O136" s="31"/>
      <c r="P136" s="31"/>
      <c r="Q136" s="31"/>
      <c r="R136" s="32" t="s">
        <v>8</v>
      </c>
      <c r="S136" s="52">
        <v>0</v>
      </c>
    </row>
    <row r="137" spans="1:19" ht="18.95" customHeight="1" x14ac:dyDescent="0.15">
      <c r="A137" s="24"/>
      <c r="B137" s="37"/>
      <c r="C137" s="223" t="s">
        <v>48</v>
      </c>
      <c r="D137" s="124">
        <v>1440000</v>
      </c>
      <c r="E137" s="17">
        <f>S137</f>
        <v>1440000</v>
      </c>
      <c r="F137" s="125">
        <f t="shared" si="11"/>
        <v>0</v>
      </c>
      <c r="G137" s="130" t="s">
        <v>49</v>
      </c>
      <c r="H137" s="19">
        <v>120000</v>
      </c>
      <c r="I137" s="20" t="s">
        <v>4</v>
      </c>
      <c r="J137" s="20" t="s">
        <v>5</v>
      </c>
      <c r="K137" s="21">
        <v>12</v>
      </c>
      <c r="L137" s="20" t="s">
        <v>9</v>
      </c>
      <c r="M137" s="21"/>
      <c r="N137" s="21"/>
      <c r="O137" s="21"/>
      <c r="P137" s="21"/>
      <c r="Q137" s="21"/>
      <c r="R137" s="57" t="s">
        <v>8</v>
      </c>
      <c r="S137" s="22">
        <f>H137*K137</f>
        <v>1440000</v>
      </c>
    </row>
    <row r="138" spans="1:19" ht="18.95" customHeight="1" x14ac:dyDescent="0.15">
      <c r="A138" s="24"/>
      <c r="B138" s="18" t="s">
        <v>50</v>
      </c>
      <c r="C138" s="219"/>
      <c r="D138" s="124">
        <f>D139+D140+D164+D171+D190+D192</f>
        <v>168334630</v>
      </c>
      <c r="E138" s="17">
        <f>E139+E140+E164+E171+E190+E192</f>
        <v>168456630</v>
      </c>
      <c r="F138" s="48">
        <f t="shared" si="11"/>
        <v>122000</v>
      </c>
      <c r="G138" s="20"/>
      <c r="H138" s="19"/>
      <c r="I138" s="20"/>
      <c r="J138" s="20"/>
      <c r="K138" s="21"/>
      <c r="L138" s="20"/>
      <c r="M138" s="21"/>
      <c r="N138" s="21"/>
      <c r="O138" s="21"/>
      <c r="P138" s="21"/>
      <c r="Q138" s="21"/>
      <c r="R138" s="20"/>
      <c r="S138" s="22"/>
    </row>
    <row r="139" spans="1:19" ht="18.95" customHeight="1" x14ac:dyDescent="0.15">
      <c r="A139" s="24"/>
      <c r="B139" s="49"/>
      <c r="C139" s="223" t="s">
        <v>51</v>
      </c>
      <c r="D139" s="124">
        <v>3000000</v>
      </c>
      <c r="E139" s="17">
        <f>S139</f>
        <v>3000000</v>
      </c>
      <c r="F139" s="125">
        <f t="shared" si="11"/>
        <v>0</v>
      </c>
      <c r="G139" s="20" t="s">
        <v>52</v>
      </c>
      <c r="H139" s="19">
        <v>3000000</v>
      </c>
      <c r="I139" s="20" t="s">
        <v>4</v>
      </c>
      <c r="J139" s="20" t="s">
        <v>5</v>
      </c>
      <c r="K139" s="21">
        <v>1</v>
      </c>
      <c r="L139" s="20" t="s">
        <v>13</v>
      </c>
      <c r="M139" s="21"/>
      <c r="N139" s="21"/>
      <c r="O139" s="21"/>
      <c r="P139" s="21"/>
      <c r="Q139" s="21"/>
      <c r="R139" s="57" t="s">
        <v>8</v>
      </c>
      <c r="S139" s="22">
        <f t="shared" ref="S139:S161" si="12">H139*K139</f>
        <v>3000000</v>
      </c>
    </row>
    <row r="140" spans="1:19" ht="15" customHeight="1" x14ac:dyDescent="0.15">
      <c r="A140" s="24"/>
      <c r="B140" s="37"/>
      <c r="C140" s="68" t="s">
        <v>53</v>
      </c>
      <c r="D140" s="91">
        <v>65202440</v>
      </c>
      <c r="E140" s="35">
        <f>S140+SUM(S146:S163)</f>
        <v>65202440</v>
      </c>
      <c r="F140" s="131">
        <f t="shared" si="11"/>
        <v>0</v>
      </c>
      <c r="G140" s="132" t="s">
        <v>54</v>
      </c>
      <c r="H140" s="38"/>
      <c r="I140" s="39"/>
      <c r="J140" s="39"/>
      <c r="K140" s="41"/>
      <c r="L140" s="39"/>
      <c r="M140" s="41"/>
      <c r="N140" s="41"/>
      <c r="O140" s="41"/>
      <c r="P140" s="41"/>
      <c r="Q140" s="41"/>
      <c r="R140" s="42" t="s">
        <v>8</v>
      </c>
      <c r="S140" s="43">
        <f>SUM(S141:S145)</f>
        <v>33420000</v>
      </c>
    </row>
    <row r="141" spans="1:19" ht="15" customHeight="1" x14ac:dyDescent="0.15">
      <c r="A141" s="24"/>
      <c r="B141" s="37"/>
      <c r="C141" s="221"/>
      <c r="D141" s="91"/>
      <c r="E141" s="35"/>
      <c r="F141" s="131"/>
      <c r="G141" s="39" t="s">
        <v>55</v>
      </c>
      <c r="H141" s="38">
        <v>1200000</v>
      </c>
      <c r="I141" s="39" t="s">
        <v>4</v>
      </c>
      <c r="J141" s="39" t="s">
        <v>5</v>
      </c>
      <c r="K141" s="41">
        <v>12</v>
      </c>
      <c r="L141" s="39" t="s">
        <v>9</v>
      </c>
      <c r="M141" s="41"/>
      <c r="N141" s="41"/>
      <c r="O141" s="41"/>
      <c r="P141" s="41"/>
      <c r="Q141" s="41"/>
      <c r="R141" s="42" t="s">
        <v>8</v>
      </c>
      <c r="S141" s="43">
        <f t="shared" ref="S141" si="13">H141*K141</f>
        <v>14400000</v>
      </c>
    </row>
    <row r="142" spans="1:19" ht="15" customHeight="1" x14ac:dyDescent="0.15">
      <c r="A142" s="24"/>
      <c r="B142" s="37"/>
      <c r="C142" s="221"/>
      <c r="D142" s="91"/>
      <c r="E142" s="35"/>
      <c r="F142" s="131"/>
      <c r="G142" s="39" t="s">
        <v>56</v>
      </c>
      <c r="H142" s="38">
        <v>5520000</v>
      </c>
      <c r="I142" s="39" t="s">
        <v>4</v>
      </c>
      <c r="J142" s="39" t="s">
        <v>5</v>
      </c>
      <c r="K142" s="41">
        <v>1</v>
      </c>
      <c r="L142" s="39" t="s">
        <v>13</v>
      </c>
      <c r="M142" s="88"/>
      <c r="N142" s="41"/>
      <c r="O142" s="41"/>
      <c r="P142" s="41"/>
      <c r="Q142" s="41"/>
      <c r="R142" s="42" t="s">
        <v>8</v>
      </c>
      <c r="S142" s="43">
        <f t="shared" si="12"/>
        <v>5520000</v>
      </c>
    </row>
    <row r="143" spans="1:19" ht="15" customHeight="1" x14ac:dyDescent="0.15">
      <c r="A143" s="24"/>
      <c r="B143" s="37"/>
      <c r="C143" s="221"/>
      <c r="D143" s="91"/>
      <c r="E143" s="35"/>
      <c r="F143" s="131"/>
      <c r="G143" s="39" t="s">
        <v>161</v>
      </c>
      <c r="H143" s="38">
        <v>500000</v>
      </c>
      <c r="I143" s="39" t="s">
        <v>156</v>
      </c>
      <c r="J143" s="39" t="s">
        <v>157</v>
      </c>
      <c r="K143" s="41">
        <v>1</v>
      </c>
      <c r="L143" s="39" t="s">
        <v>162</v>
      </c>
      <c r="M143" s="88"/>
      <c r="N143" s="41"/>
      <c r="O143" s="41"/>
      <c r="P143" s="41"/>
      <c r="Q143" s="41"/>
      <c r="R143" s="42" t="s">
        <v>163</v>
      </c>
      <c r="S143" s="43">
        <f>H143*K143</f>
        <v>500000</v>
      </c>
    </row>
    <row r="144" spans="1:19" ht="15" customHeight="1" x14ac:dyDescent="0.15">
      <c r="A144" s="24"/>
      <c r="B144" s="37"/>
      <c r="C144" s="221"/>
      <c r="D144" s="91"/>
      <c r="E144" s="35"/>
      <c r="F144" s="131"/>
      <c r="G144" s="39" t="s">
        <v>57</v>
      </c>
      <c r="H144" s="38">
        <v>1000000</v>
      </c>
      <c r="I144" s="39" t="s">
        <v>4</v>
      </c>
      <c r="J144" s="39" t="s">
        <v>5</v>
      </c>
      <c r="K144" s="41">
        <v>1</v>
      </c>
      <c r="L144" s="39" t="s">
        <v>13</v>
      </c>
      <c r="M144" s="88"/>
      <c r="N144" s="41"/>
      <c r="O144" s="41"/>
      <c r="P144" s="41"/>
      <c r="Q144" s="41"/>
      <c r="R144" s="42" t="s">
        <v>8</v>
      </c>
      <c r="S144" s="43">
        <f t="shared" si="12"/>
        <v>1000000</v>
      </c>
    </row>
    <row r="145" spans="1:20" ht="15" customHeight="1" x14ac:dyDescent="0.15">
      <c r="A145" s="24"/>
      <c r="B145" s="37"/>
      <c r="C145" s="221"/>
      <c r="D145" s="91"/>
      <c r="E145" s="35"/>
      <c r="F145" s="131"/>
      <c r="G145" s="39" t="s">
        <v>58</v>
      </c>
      <c r="H145" s="38">
        <v>1000000</v>
      </c>
      <c r="I145" s="39" t="s">
        <v>4</v>
      </c>
      <c r="J145" s="39" t="s">
        <v>5</v>
      </c>
      <c r="K145" s="41">
        <v>12</v>
      </c>
      <c r="L145" s="39" t="s">
        <v>9</v>
      </c>
      <c r="M145" s="88"/>
      <c r="N145" s="41"/>
      <c r="O145" s="41"/>
      <c r="P145" s="41"/>
      <c r="Q145" s="41"/>
      <c r="R145" s="42" t="s">
        <v>8</v>
      </c>
      <c r="S145" s="43">
        <f t="shared" si="12"/>
        <v>12000000</v>
      </c>
    </row>
    <row r="146" spans="1:20" ht="15" customHeight="1" x14ac:dyDescent="0.15">
      <c r="A146" s="24"/>
      <c r="B146" s="37"/>
      <c r="C146" s="244"/>
      <c r="D146" s="91"/>
      <c r="E146" s="35"/>
      <c r="F146" s="131"/>
      <c r="G146" s="39" t="s">
        <v>232</v>
      </c>
      <c r="H146" s="38">
        <v>200000</v>
      </c>
      <c r="I146" s="39" t="s">
        <v>4</v>
      </c>
      <c r="J146" s="39" t="s">
        <v>5</v>
      </c>
      <c r="K146" s="41">
        <v>4</v>
      </c>
      <c r="L146" s="39" t="s">
        <v>10</v>
      </c>
      <c r="M146" s="88" t="s">
        <v>231</v>
      </c>
      <c r="N146" s="41"/>
      <c r="O146" s="41"/>
      <c r="P146" s="41"/>
      <c r="Q146" s="41"/>
      <c r="R146" s="42" t="s">
        <v>8</v>
      </c>
      <c r="S146" s="43">
        <f t="shared" ref="S146" si="14">H146*K146</f>
        <v>800000</v>
      </c>
    </row>
    <row r="147" spans="1:20" ht="15" customHeight="1" x14ac:dyDescent="0.15">
      <c r="A147" s="24"/>
      <c r="B147" s="37"/>
      <c r="C147" s="221"/>
      <c r="D147" s="91"/>
      <c r="E147" s="35"/>
      <c r="F147" s="131"/>
      <c r="G147" s="39" t="s">
        <v>59</v>
      </c>
      <c r="H147" s="38">
        <v>5000</v>
      </c>
      <c r="I147" s="39" t="s">
        <v>4</v>
      </c>
      <c r="J147" s="39" t="s">
        <v>5</v>
      </c>
      <c r="K147" s="41">
        <v>12</v>
      </c>
      <c r="L147" s="39" t="s">
        <v>9</v>
      </c>
      <c r="M147" s="41"/>
      <c r="N147" s="41"/>
      <c r="O147" s="41"/>
      <c r="P147" s="41"/>
      <c r="Q147" s="41"/>
      <c r="R147" s="42" t="s">
        <v>8</v>
      </c>
      <c r="S147" s="43">
        <f t="shared" si="12"/>
        <v>60000</v>
      </c>
      <c r="T147" s="133"/>
    </row>
    <row r="148" spans="1:20" ht="15" customHeight="1" x14ac:dyDescent="0.15">
      <c r="A148" s="24"/>
      <c r="B148" s="37"/>
      <c r="C148" s="221"/>
      <c r="D148" s="91"/>
      <c r="E148" s="35"/>
      <c r="F148" s="131"/>
      <c r="G148" s="39" t="s">
        <v>60</v>
      </c>
      <c r="H148" s="38">
        <v>200000</v>
      </c>
      <c r="I148" s="39" t="s">
        <v>4</v>
      </c>
      <c r="J148" s="39" t="s">
        <v>5</v>
      </c>
      <c r="K148" s="41">
        <v>12</v>
      </c>
      <c r="L148" s="39" t="s">
        <v>9</v>
      </c>
      <c r="M148" s="41"/>
      <c r="N148" s="41"/>
      <c r="O148" s="41"/>
      <c r="P148" s="41"/>
      <c r="Q148" s="41"/>
      <c r="R148" s="42" t="s">
        <v>8</v>
      </c>
      <c r="S148" s="43">
        <f t="shared" si="12"/>
        <v>2400000</v>
      </c>
    </row>
    <row r="149" spans="1:20" ht="15" customHeight="1" x14ac:dyDescent="0.15">
      <c r="A149" s="24"/>
      <c r="B149" s="37"/>
      <c r="C149" s="222"/>
      <c r="D149" s="34"/>
      <c r="E149" s="35"/>
      <c r="F149" s="36"/>
      <c r="G149" s="39" t="s">
        <v>61</v>
      </c>
      <c r="H149" s="38">
        <v>10000</v>
      </c>
      <c r="I149" s="39" t="s">
        <v>4</v>
      </c>
      <c r="J149" s="39" t="s">
        <v>5</v>
      </c>
      <c r="K149" s="41">
        <v>12</v>
      </c>
      <c r="L149" s="39" t="s">
        <v>9</v>
      </c>
      <c r="M149" s="41"/>
      <c r="N149" s="41"/>
      <c r="O149" s="41"/>
      <c r="P149" s="41"/>
      <c r="Q149" s="41"/>
      <c r="R149" s="42" t="s">
        <v>8</v>
      </c>
      <c r="S149" s="43">
        <f t="shared" si="12"/>
        <v>120000</v>
      </c>
    </row>
    <row r="150" spans="1:20" ht="15" customHeight="1" x14ac:dyDescent="0.15">
      <c r="A150" s="24"/>
      <c r="B150" s="49"/>
      <c r="C150" s="222"/>
      <c r="D150" s="34"/>
      <c r="E150" s="35"/>
      <c r="F150" s="36"/>
      <c r="G150" s="37" t="s">
        <v>62</v>
      </c>
      <c r="H150" s="38">
        <v>104270</v>
      </c>
      <c r="I150" s="39" t="s">
        <v>4</v>
      </c>
      <c r="J150" s="39" t="s">
        <v>5</v>
      </c>
      <c r="K150" s="41">
        <v>12</v>
      </c>
      <c r="L150" s="39" t="s">
        <v>9</v>
      </c>
      <c r="M150" s="41"/>
      <c r="N150" s="41"/>
      <c r="O150" s="41"/>
      <c r="P150" s="41"/>
      <c r="Q150" s="41"/>
      <c r="R150" s="42" t="s">
        <v>8</v>
      </c>
      <c r="S150" s="43">
        <f t="shared" si="12"/>
        <v>1251240</v>
      </c>
    </row>
    <row r="151" spans="1:20" ht="15" customHeight="1" x14ac:dyDescent="0.15">
      <c r="A151" s="24"/>
      <c r="B151" s="49"/>
      <c r="C151" s="222"/>
      <c r="D151" s="34"/>
      <c r="E151" s="35"/>
      <c r="F151" s="36"/>
      <c r="G151" s="37" t="s">
        <v>63</v>
      </c>
      <c r="H151" s="38">
        <v>350000</v>
      </c>
      <c r="I151" s="39" t="s">
        <v>4</v>
      </c>
      <c r="J151" s="39" t="s">
        <v>5</v>
      </c>
      <c r="K151" s="41">
        <v>12</v>
      </c>
      <c r="L151" s="39" t="s">
        <v>9</v>
      </c>
      <c r="M151" s="41"/>
      <c r="N151" s="41"/>
      <c r="O151" s="41"/>
      <c r="P151" s="41"/>
      <c r="Q151" s="41"/>
      <c r="R151" s="42" t="s">
        <v>8</v>
      </c>
      <c r="S151" s="43">
        <f t="shared" si="12"/>
        <v>4200000</v>
      </c>
    </row>
    <row r="152" spans="1:20" ht="15" customHeight="1" x14ac:dyDescent="0.15">
      <c r="A152" s="24"/>
      <c r="B152" s="37"/>
      <c r="C152" s="266"/>
      <c r="D152" s="91"/>
      <c r="E152" s="35"/>
      <c r="F152" s="131"/>
      <c r="G152" s="39" t="s">
        <v>64</v>
      </c>
      <c r="H152" s="38">
        <v>132000</v>
      </c>
      <c r="I152" s="39" t="s">
        <v>4</v>
      </c>
      <c r="J152" s="39" t="s">
        <v>5</v>
      </c>
      <c r="K152" s="41">
        <v>12</v>
      </c>
      <c r="L152" s="39" t="s">
        <v>9</v>
      </c>
      <c r="M152" s="41"/>
      <c r="N152" s="41"/>
      <c r="O152" s="41"/>
      <c r="P152" s="41"/>
      <c r="Q152" s="41"/>
      <c r="R152" s="42" t="s">
        <v>8</v>
      </c>
      <c r="S152" s="43">
        <f t="shared" si="12"/>
        <v>1584000</v>
      </c>
    </row>
    <row r="153" spans="1:20" ht="15" customHeight="1" x14ac:dyDescent="0.15">
      <c r="A153" s="24"/>
      <c r="B153" s="37"/>
      <c r="C153" s="266"/>
      <c r="D153" s="91"/>
      <c r="E153" s="35"/>
      <c r="F153" s="131"/>
      <c r="G153" s="39" t="s">
        <v>233</v>
      </c>
      <c r="H153" s="38">
        <v>69600</v>
      </c>
      <c r="I153" s="39" t="s">
        <v>4</v>
      </c>
      <c r="J153" s="39" t="s">
        <v>5</v>
      </c>
      <c r="K153" s="41">
        <v>12</v>
      </c>
      <c r="L153" s="39" t="s">
        <v>9</v>
      </c>
      <c r="M153" s="41"/>
      <c r="N153" s="41"/>
      <c r="O153" s="41"/>
      <c r="P153" s="41"/>
      <c r="Q153" s="41"/>
      <c r="R153" s="42" t="s">
        <v>8</v>
      </c>
      <c r="S153" s="43">
        <f t="shared" ref="S153" si="15">H153*K153</f>
        <v>835200</v>
      </c>
    </row>
    <row r="154" spans="1:20" ht="15" customHeight="1" x14ac:dyDescent="0.15">
      <c r="A154" s="24"/>
      <c r="B154" s="37"/>
      <c r="C154" s="266"/>
      <c r="D154" s="91"/>
      <c r="E154" s="35"/>
      <c r="F154" s="131"/>
      <c r="G154" s="39" t="s">
        <v>230</v>
      </c>
      <c r="H154" s="38">
        <v>100000</v>
      </c>
      <c r="I154" s="39" t="s">
        <v>4</v>
      </c>
      <c r="J154" s="39" t="s">
        <v>5</v>
      </c>
      <c r="K154" s="41">
        <v>12</v>
      </c>
      <c r="L154" s="39" t="s">
        <v>9</v>
      </c>
      <c r="M154" s="41"/>
      <c r="N154" s="41"/>
      <c r="O154" s="41"/>
      <c r="P154" s="41"/>
      <c r="Q154" s="41"/>
      <c r="R154" s="42" t="s">
        <v>8</v>
      </c>
      <c r="S154" s="43">
        <f t="shared" ref="S154" si="16">H154*K154</f>
        <v>1200000</v>
      </c>
    </row>
    <row r="155" spans="1:20" ht="15" customHeight="1" x14ac:dyDescent="0.15">
      <c r="A155" s="24"/>
      <c r="B155" s="49"/>
      <c r="C155" s="222"/>
      <c r="D155" s="34"/>
      <c r="E155" s="35"/>
      <c r="F155" s="131"/>
      <c r="G155" s="39" t="s">
        <v>65</v>
      </c>
      <c r="H155" s="38">
        <v>80000</v>
      </c>
      <c r="I155" s="39" t="s">
        <v>4</v>
      </c>
      <c r="J155" s="39" t="s">
        <v>5</v>
      </c>
      <c r="K155" s="41">
        <v>12</v>
      </c>
      <c r="L155" s="39" t="s">
        <v>9</v>
      </c>
      <c r="M155" s="41"/>
      <c r="N155" s="41"/>
      <c r="O155" s="41"/>
      <c r="P155" s="41"/>
      <c r="Q155" s="41"/>
      <c r="R155" s="42" t="s">
        <v>8</v>
      </c>
      <c r="S155" s="43">
        <f t="shared" si="12"/>
        <v>960000</v>
      </c>
    </row>
    <row r="156" spans="1:20" ht="15" customHeight="1" x14ac:dyDescent="0.15">
      <c r="A156" s="24"/>
      <c r="B156" s="49"/>
      <c r="C156" s="222"/>
      <c r="D156" s="34"/>
      <c r="E156" s="35"/>
      <c r="F156" s="36"/>
      <c r="G156" s="37" t="s">
        <v>66</v>
      </c>
      <c r="H156" s="38">
        <v>200000</v>
      </c>
      <c r="I156" s="39" t="s">
        <v>4</v>
      </c>
      <c r="J156" s="39" t="s">
        <v>5</v>
      </c>
      <c r="K156" s="41">
        <v>12</v>
      </c>
      <c r="L156" s="39" t="s">
        <v>9</v>
      </c>
      <c r="M156" s="41"/>
      <c r="N156" s="41"/>
      <c r="O156" s="41"/>
      <c r="P156" s="41"/>
      <c r="Q156" s="41"/>
      <c r="R156" s="42" t="s">
        <v>8</v>
      </c>
      <c r="S156" s="43">
        <f t="shared" si="12"/>
        <v>2400000</v>
      </c>
    </row>
    <row r="157" spans="1:20" ht="15" customHeight="1" x14ac:dyDescent="0.15">
      <c r="A157" s="24"/>
      <c r="B157" s="49"/>
      <c r="C157" s="222"/>
      <c r="D157" s="34"/>
      <c r="E157" s="35"/>
      <c r="F157" s="131"/>
      <c r="G157" s="134" t="s">
        <v>67</v>
      </c>
      <c r="H157" s="38">
        <v>110000</v>
      </c>
      <c r="I157" s="39" t="s">
        <v>4</v>
      </c>
      <c r="J157" s="39" t="s">
        <v>5</v>
      </c>
      <c r="K157" s="41">
        <v>12</v>
      </c>
      <c r="L157" s="39" t="s">
        <v>9</v>
      </c>
      <c r="M157" s="41"/>
      <c r="N157" s="41"/>
      <c r="O157" s="41"/>
      <c r="P157" s="41"/>
      <c r="Q157" s="41"/>
      <c r="R157" s="42" t="s">
        <v>8</v>
      </c>
      <c r="S157" s="43">
        <f t="shared" si="12"/>
        <v>1320000</v>
      </c>
    </row>
    <row r="158" spans="1:20" ht="15" customHeight="1" x14ac:dyDescent="0.15">
      <c r="A158" s="69"/>
      <c r="B158" s="228"/>
      <c r="C158" s="229"/>
      <c r="D158" s="70"/>
      <c r="E158" s="71"/>
      <c r="F158" s="233"/>
      <c r="G158" s="231" t="s">
        <v>68</v>
      </c>
      <c r="H158" s="72">
        <v>80000</v>
      </c>
      <c r="I158" s="73" t="s">
        <v>4</v>
      </c>
      <c r="J158" s="73" t="s">
        <v>5</v>
      </c>
      <c r="K158" s="74">
        <v>12</v>
      </c>
      <c r="L158" s="73" t="s">
        <v>9</v>
      </c>
      <c r="M158" s="74"/>
      <c r="N158" s="74"/>
      <c r="O158" s="74"/>
      <c r="P158" s="74"/>
      <c r="Q158" s="74"/>
      <c r="R158" s="232" t="s">
        <v>8</v>
      </c>
      <c r="S158" s="95">
        <f t="shared" si="12"/>
        <v>960000</v>
      </c>
    </row>
    <row r="159" spans="1:20" ht="18.95" customHeight="1" x14ac:dyDescent="0.15">
      <c r="A159" s="8" t="s">
        <v>180</v>
      </c>
      <c r="B159" s="235" t="s">
        <v>1</v>
      </c>
      <c r="C159" s="235" t="s">
        <v>2</v>
      </c>
      <c r="D159" s="9" t="s">
        <v>438</v>
      </c>
      <c r="E159" s="9" t="s">
        <v>439</v>
      </c>
      <c r="F159" s="9" t="s">
        <v>417</v>
      </c>
      <c r="G159" s="296" t="s">
        <v>3</v>
      </c>
      <c r="H159" s="296"/>
      <c r="I159" s="296"/>
      <c r="J159" s="296"/>
      <c r="K159" s="296"/>
      <c r="L159" s="296"/>
      <c r="M159" s="296"/>
      <c r="N159" s="296"/>
      <c r="O159" s="296"/>
      <c r="P159" s="296"/>
      <c r="Q159" s="296"/>
      <c r="R159" s="296"/>
      <c r="S159" s="297"/>
    </row>
    <row r="160" spans="1:20" ht="15.95" customHeight="1" x14ac:dyDescent="0.15">
      <c r="A160" s="24"/>
      <c r="B160" s="49"/>
      <c r="C160" s="241" t="s">
        <v>164</v>
      </c>
      <c r="D160" s="34"/>
      <c r="E160" s="35"/>
      <c r="F160" s="36"/>
      <c r="G160" s="37" t="s">
        <v>265</v>
      </c>
      <c r="H160" s="38">
        <v>198000</v>
      </c>
      <c r="I160" s="39" t="s">
        <v>4</v>
      </c>
      <c r="J160" s="39" t="s">
        <v>5</v>
      </c>
      <c r="K160" s="41">
        <v>12</v>
      </c>
      <c r="L160" s="39" t="s">
        <v>9</v>
      </c>
      <c r="M160" s="41"/>
      <c r="N160" s="41"/>
      <c r="O160" s="41"/>
      <c r="P160" s="41"/>
      <c r="Q160" s="41"/>
      <c r="R160" s="42" t="s">
        <v>8</v>
      </c>
      <c r="S160" s="43">
        <f t="shared" si="12"/>
        <v>2376000</v>
      </c>
    </row>
    <row r="161" spans="1:19" ht="15.95" customHeight="1" x14ac:dyDescent="0.15">
      <c r="A161" s="24"/>
      <c r="B161" s="49"/>
      <c r="C161" s="241"/>
      <c r="D161" s="34"/>
      <c r="E161" s="35"/>
      <c r="F161" s="36"/>
      <c r="G161" s="37" t="s">
        <v>69</v>
      </c>
      <c r="H161" s="38">
        <v>300000</v>
      </c>
      <c r="I161" s="39" t="s">
        <v>4</v>
      </c>
      <c r="J161" s="39" t="s">
        <v>5</v>
      </c>
      <c r="K161" s="41">
        <v>12</v>
      </c>
      <c r="L161" s="39" t="s">
        <v>9</v>
      </c>
      <c r="M161" s="41"/>
      <c r="N161" s="41"/>
      <c r="O161" s="41"/>
      <c r="P161" s="41"/>
      <c r="Q161" s="41"/>
      <c r="R161" s="42" t="s">
        <v>8</v>
      </c>
      <c r="S161" s="43">
        <f t="shared" si="12"/>
        <v>3600000</v>
      </c>
    </row>
    <row r="162" spans="1:19" ht="15.95" customHeight="1" x14ac:dyDescent="0.15">
      <c r="A162" s="24"/>
      <c r="B162" s="37"/>
      <c r="C162" s="274"/>
      <c r="D162" s="91"/>
      <c r="E162" s="35"/>
      <c r="F162" s="36"/>
      <c r="G162" s="39" t="s">
        <v>244</v>
      </c>
      <c r="H162" s="38">
        <v>143000</v>
      </c>
      <c r="I162" s="39" t="s">
        <v>4</v>
      </c>
      <c r="J162" s="39" t="s">
        <v>5</v>
      </c>
      <c r="K162" s="41">
        <v>12</v>
      </c>
      <c r="L162" s="39" t="s">
        <v>9</v>
      </c>
      <c r="M162" s="41"/>
      <c r="N162" s="41"/>
      <c r="O162" s="41"/>
      <c r="P162" s="41"/>
      <c r="Q162" s="41"/>
      <c r="R162" s="42" t="s">
        <v>8</v>
      </c>
      <c r="S162" s="43">
        <f t="shared" ref="S162" si="17">H162*K162</f>
        <v>1716000</v>
      </c>
    </row>
    <row r="163" spans="1:19" ht="15.95" customHeight="1" x14ac:dyDescent="0.15">
      <c r="A163" s="24"/>
      <c r="B163" s="37"/>
      <c r="C163" s="240"/>
      <c r="D163" s="91"/>
      <c r="E163" s="35"/>
      <c r="F163" s="131"/>
      <c r="G163" s="138" t="s">
        <v>429</v>
      </c>
      <c r="H163" s="38">
        <v>500000</v>
      </c>
      <c r="I163" s="39" t="s">
        <v>4</v>
      </c>
      <c r="J163" s="39" t="s">
        <v>5</v>
      </c>
      <c r="K163" s="41">
        <v>12</v>
      </c>
      <c r="L163" s="39" t="s">
        <v>9</v>
      </c>
      <c r="M163" s="41"/>
      <c r="N163" s="41"/>
      <c r="O163" s="41"/>
      <c r="P163" s="41"/>
      <c r="Q163" s="41"/>
      <c r="R163" s="42" t="s">
        <v>8</v>
      </c>
      <c r="S163" s="43">
        <f t="shared" ref="S163" si="18">H163*K163</f>
        <v>6000000</v>
      </c>
    </row>
    <row r="164" spans="1:19" ht="15.95" customHeight="1" x14ac:dyDescent="0.15">
      <c r="A164" s="24"/>
      <c r="B164" s="49"/>
      <c r="C164" s="242" t="s">
        <v>70</v>
      </c>
      <c r="D164" s="105">
        <v>66393000</v>
      </c>
      <c r="E164" s="27">
        <f>SUM(S164:S170)</f>
        <v>66515000</v>
      </c>
      <c r="F164" s="135">
        <f>E164-D164</f>
        <v>122000</v>
      </c>
      <c r="G164" s="30" t="s">
        <v>71</v>
      </c>
      <c r="H164" s="29">
        <v>50000</v>
      </c>
      <c r="I164" s="30" t="s">
        <v>4</v>
      </c>
      <c r="J164" s="30" t="s">
        <v>5</v>
      </c>
      <c r="K164" s="31">
        <v>12</v>
      </c>
      <c r="L164" s="30" t="s">
        <v>9</v>
      </c>
      <c r="M164" s="31"/>
      <c r="N164" s="31"/>
      <c r="O164" s="31"/>
      <c r="P164" s="31"/>
      <c r="Q164" s="31"/>
      <c r="R164" s="32" t="s">
        <v>8</v>
      </c>
      <c r="S164" s="52">
        <f>H164*K164</f>
        <v>600000</v>
      </c>
    </row>
    <row r="165" spans="1:19" ht="15.95" customHeight="1" x14ac:dyDescent="0.15">
      <c r="A165" s="24"/>
      <c r="B165" s="37"/>
      <c r="C165" s="240"/>
      <c r="D165" s="91"/>
      <c r="E165" s="35"/>
      <c r="F165" s="136"/>
      <c r="G165" s="39" t="s">
        <v>235</v>
      </c>
      <c r="H165" s="38">
        <v>110166</v>
      </c>
      <c r="I165" s="39" t="s">
        <v>4</v>
      </c>
      <c r="J165" s="39" t="s">
        <v>5</v>
      </c>
      <c r="K165" s="41">
        <v>12</v>
      </c>
      <c r="L165" s="39" t="s">
        <v>13</v>
      </c>
      <c r="M165" s="41"/>
      <c r="N165" s="41"/>
      <c r="O165" s="41"/>
      <c r="P165" s="41"/>
      <c r="Q165" s="41"/>
      <c r="R165" s="42" t="s">
        <v>8</v>
      </c>
      <c r="S165" s="43">
        <v>1322000</v>
      </c>
    </row>
    <row r="166" spans="1:19" ht="15.95" customHeight="1" x14ac:dyDescent="0.15">
      <c r="A166" s="24"/>
      <c r="B166" s="37"/>
      <c r="C166" s="240"/>
      <c r="D166" s="91"/>
      <c r="E166" s="35"/>
      <c r="F166" s="136"/>
      <c r="G166" s="39" t="s">
        <v>72</v>
      </c>
      <c r="H166" s="38">
        <v>57750</v>
      </c>
      <c r="I166" s="39" t="s">
        <v>4</v>
      </c>
      <c r="J166" s="39" t="s">
        <v>5</v>
      </c>
      <c r="K166" s="41">
        <v>12</v>
      </c>
      <c r="L166" s="39" t="s">
        <v>9</v>
      </c>
      <c r="M166" s="41"/>
      <c r="N166" s="41"/>
      <c r="O166" s="41"/>
      <c r="P166" s="41"/>
      <c r="Q166" s="41"/>
      <c r="R166" s="42" t="s">
        <v>8</v>
      </c>
      <c r="S166" s="43">
        <f t="shared" ref="S166:S191" si="19">H166*K166</f>
        <v>693000</v>
      </c>
    </row>
    <row r="167" spans="1:19" ht="15.95" customHeight="1" x14ac:dyDescent="0.15">
      <c r="A167" s="24"/>
      <c r="B167" s="37"/>
      <c r="C167" s="244"/>
      <c r="D167" s="91"/>
      <c r="E167" s="35"/>
      <c r="F167" s="136"/>
      <c r="G167" s="39" t="s">
        <v>234</v>
      </c>
      <c r="H167" s="38">
        <v>100000</v>
      </c>
      <c r="I167" s="39" t="s">
        <v>4</v>
      </c>
      <c r="J167" s="39" t="s">
        <v>5</v>
      </c>
      <c r="K167" s="41">
        <v>12</v>
      </c>
      <c r="L167" s="39" t="s">
        <v>9</v>
      </c>
      <c r="M167" s="41"/>
      <c r="N167" s="41"/>
      <c r="O167" s="41"/>
      <c r="P167" s="41"/>
      <c r="Q167" s="41"/>
      <c r="R167" s="42" t="s">
        <v>8</v>
      </c>
      <c r="S167" s="43">
        <f t="shared" ref="S167" si="20">H167*K167</f>
        <v>1200000</v>
      </c>
    </row>
    <row r="168" spans="1:19" ht="15.95" customHeight="1" x14ac:dyDescent="0.15">
      <c r="A168" s="24"/>
      <c r="B168" s="37"/>
      <c r="C168" s="240"/>
      <c r="D168" s="91"/>
      <c r="E168" s="35"/>
      <c r="F168" s="136"/>
      <c r="G168" s="39" t="s">
        <v>73</v>
      </c>
      <c r="H168" s="38">
        <v>4000000</v>
      </c>
      <c r="I168" s="39" t="s">
        <v>4</v>
      </c>
      <c r="J168" s="39" t="s">
        <v>5</v>
      </c>
      <c r="K168" s="41">
        <v>12</v>
      </c>
      <c r="L168" s="39" t="s">
        <v>9</v>
      </c>
      <c r="M168" s="41"/>
      <c r="N168" s="41"/>
      <c r="O168" s="41"/>
      <c r="P168" s="41"/>
      <c r="Q168" s="41"/>
      <c r="R168" s="42" t="s">
        <v>8</v>
      </c>
      <c r="S168" s="43">
        <f t="shared" si="19"/>
        <v>48000000</v>
      </c>
    </row>
    <row r="169" spans="1:19" ht="15.95" customHeight="1" x14ac:dyDescent="0.15">
      <c r="A169" s="24"/>
      <c r="B169" s="37"/>
      <c r="C169" s="244"/>
      <c r="D169" s="91"/>
      <c r="E169" s="35"/>
      <c r="F169" s="136"/>
      <c r="G169" s="39" t="s">
        <v>74</v>
      </c>
      <c r="H169" s="38">
        <v>1200000</v>
      </c>
      <c r="I169" s="39" t="s">
        <v>4</v>
      </c>
      <c r="J169" s="39" t="s">
        <v>5</v>
      </c>
      <c r="K169" s="41">
        <v>12</v>
      </c>
      <c r="L169" s="39" t="s">
        <v>9</v>
      </c>
      <c r="M169" s="41"/>
      <c r="N169" s="41"/>
      <c r="O169" s="41"/>
      <c r="P169" s="41"/>
      <c r="Q169" s="41"/>
      <c r="R169" s="42" t="s">
        <v>8</v>
      </c>
      <c r="S169" s="43">
        <f t="shared" ref="S169" si="21">H169*K169</f>
        <v>14400000</v>
      </c>
    </row>
    <row r="170" spans="1:19" ht="15.95" customHeight="1" x14ac:dyDescent="0.15">
      <c r="A170" s="24"/>
      <c r="B170" s="37"/>
      <c r="C170" s="240"/>
      <c r="D170" s="91"/>
      <c r="E170" s="35"/>
      <c r="F170" s="136"/>
      <c r="G170" s="39" t="s">
        <v>236</v>
      </c>
      <c r="H170" s="38">
        <v>300000</v>
      </c>
      <c r="I170" s="39" t="s">
        <v>4</v>
      </c>
      <c r="J170" s="39" t="s">
        <v>5</v>
      </c>
      <c r="K170" s="41">
        <v>1</v>
      </c>
      <c r="L170" s="39" t="s">
        <v>225</v>
      </c>
      <c r="M170" s="41"/>
      <c r="N170" s="41"/>
      <c r="O170" s="41"/>
      <c r="P170" s="41"/>
      <c r="Q170" s="41"/>
      <c r="R170" s="42" t="s">
        <v>8</v>
      </c>
      <c r="S170" s="43">
        <f t="shared" si="19"/>
        <v>300000</v>
      </c>
    </row>
    <row r="171" spans="1:19" ht="15.95" customHeight="1" x14ac:dyDescent="0.15">
      <c r="A171" s="24"/>
      <c r="B171" s="49"/>
      <c r="C171" s="242" t="s">
        <v>75</v>
      </c>
      <c r="D171" s="105">
        <v>22039190</v>
      </c>
      <c r="E171" s="27">
        <f>SUM(S171:S189)</f>
        <v>22039190</v>
      </c>
      <c r="F171" s="106">
        <f>E171-D171</f>
        <v>0</v>
      </c>
      <c r="G171" s="30" t="s">
        <v>76</v>
      </c>
      <c r="H171" s="29">
        <v>15000</v>
      </c>
      <c r="I171" s="30" t="s">
        <v>4</v>
      </c>
      <c r="J171" s="30" t="s">
        <v>5</v>
      </c>
      <c r="K171" s="31">
        <v>12</v>
      </c>
      <c r="L171" s="30" t="s">
        <v>9</v>
      </c>
      <c r="M171" s="31"/>
      <c r="N171" s="31"/>
      <c r="O171" s="31"/>
      <c r="P171" s="31"/>
      <c r="Q171" s="31"/>
      <c r="R171" s="32" t="s">
        <v>8</v>
      </c>
      <c r="S171" s="52">
        <f t="shared" si="19"/>
        <v>180000</v>
      </c>
    </row>
    <row r="172" spans="1:19" ht="15.95" customHeight="1" x14ac:dyDescent="0.15">
      <c r="A172" s="24"/>
      <c r="B172" s="37"/>
      <c r="C172" s="240"/>
      <c r="D172" s="91"/>
      <c r="E172" s="35"/>
      <c r="F172" s="137"/>
      <c r="G172" s="39" t="s">
        <v>77</v>
      </c>
      <c r="H172" s="38">
        <v>184700</v>
      </c>
      <c r="I172" s="39" t="s">
        <v>4</v>
      </c>
      <c r="J172" s="39" t="s">
        <v>5</v>
      </c>
      <c r="K172" s="41">
        <v>1</v>
      </c>
      <c r="L172" s="39" t="s">
        <v>13</v>
      </c>
      <c r="M172" s="41"/>
      <c r="N172" s="41"/>
      <c r="O172" s="41"/>
      <c r="P172" s="41"/>
      <c r="Q172" s="41"/>
      <c r="R172" s="42" t="s">
        <v>8</v>
      </c>
      <c r="S172" s="43">
        <f t="shared" si="19"/>
        <v>184700</v>
      </c>
    </row>
    <row r="173" spans="1:19" ht="15.95" customHeight="1" x14ac:dyDescent="0.15">
      <c r="A173" s="24"/>
      <c r="B173" s="37"/>
      <c r="C173" s="240"/>
      <c r="D173" s="91"/>
      <c r="E173" s="35"/>
      <c r="F173" s="137"/>
      <c r="G173" s="39" t="s">
        <v>78</v>
      </c>
      <c r="H173" s="38">
        <v>150000</v>
      </c>
      <c r="I173" s="39" t="s">
        <v>4</v>
      </c>
      <c r="J173" s="39" t="s">
        <v>5</v>
      </c>
      <c r="K173" s="41">
        <v>1</v>
      </c>
      <c r="L173" s="39" t="s">
        <v>13</v>
      </c>
      <c r="M173" s="41"/>
      <c r="N173" s="41"/>
      <c r="O173" s="41"/>
      <c r="P173" s="41"/>
      <c r="Q173" s="41"/>
      <c r="R173" s="42" t="s">
        <v>8</v>
      </c>
      <c r="S173" s="43">
        <f t="shared" si="19"/>
        <v>150000</v>
      </c>
    </row>
    <row r="174" spans="1:19" ht="15.95" customHeight="1" x14ac:dyDescent="0.15">
      <c r="A174" s="24"/>
      <c r="B174" s="37"/>
      <c r="C174" s="240"/>
      <c r="D174" s="91"/>
      <c r="E174" s="35"/>
      <c r="F174" s="137"/>
      <c r="G174" s="39" t="s">
        <v>79</v>
      </c>
      <c r="H174" s="38">
        <v>48000</v>
      </c>
      <c r="I174" s="39" t="s">
        <v>4</v>
      </c>
      <c r="J174" s="39" t="s">
        <v>5</v>
      </c>
      <c r="K174" s="41">
        <v>1</v>
      </c>
      <c r="L174" s="39" t="s">
        <v>13</v>
      </c>
      <c r="M174" s="41"/>
      <c r="N174" s="41"/>
      <c r="O174" s="41"/>
      <c r="P174" s="41"/>
      <c r="Q174" s="41"/>
      <c r="R174" s="42" t="s">
        <v>8</v>
      </c>
      <c r="S174" s="43">
        <f t="shared" si="19"/>
        <v>48000</v>
      </c>
    </row>
    <row r="175" spans="1:19" ht="15.95" customHeight="1" x14ac:dyDescent="0.15">
      <c r="A175" s="24"/>
      <c r="B175" s="37"/>
      <c r="C175" s="240"/>
      <c r="D175" s="91"/>
      <c r="E175" s="35"/>
      <c r="F175" s="137"/>
      <c r="G175" s="39" t="s">
        <v>241</v>
      </c>
      <c r="H175" s="38">
        <v>600000</v>
      </c>
      <c r="I175" s="39" t="s">
        <v>4</v>
      </c>
      <c r="J175" s="39" t="s">
        <v>5</v>
      </c>
      <c r="K175" s="41">
        <v>1</v>
      </c>
      <c r="L175" s="39" t="s">
        <v>13</v>
      </c>
      <c r="M175" s="41"/>
      <c r="N175" s="41"/>
      <c r="O175" s="41"/>
      <c r="P175" s="41"/>
      <c r="Q175" s="41"/>
      <c r="R175" s="42" t="s">
        <v>8</v>
      </c>
      <c r="S175" s="43">
        <f>H175*K175</f>
        <v>600000</v>
      </c>
    </row>
    <row r="176" spans="1:19" ht="15.95" customHeight="1" x14ac:dyDescent="0.15">
      <c r="A176" s="24"/>
      <c r="B176" s="37"/>
      <c r="C176" s="240"/>
      <c r="D176" s="91"/>
      <c r="E176" s="35"/>
      <c r="F176" s="137"/>
      <c r="G176" s="39" t="s">
        <v>80</v>
      </c>
      <c r="H176" s="38">
        <v>390000</v>
      </c>
      <c r="I176" s="39" t="s">
        <v>4</v>
      </c>
      <c r="J176" s="39" t="s">
        <v>5</v>
      </c>
      <c r="K176" s="41">
        <v>4</v>
      </c>
      <c r="L176" s="39" t="s">
        <v>10</v>
      </c>
      <c r="M176" s="41"/>
      <c r="N176" s="41"/>
      <c r="O176" s="41"/>
      <c r="P176" s="41"/>
      <c r="Q176" s="41"/>
      <c r="R176" s="42" t="s">
        <v>8</v>
      </c>
      <c r="S176" s="43">
        <f t="shared" si="19"/>
        <v>1560000</v>
      </c>
    </row>
    <row r="177" spans="1:19" ht="15.95" customHeight="1" x14ac:dyDescent="0.15">
      <c r="A177" s="24"/>
      <c r="B177" s="37"/>
      <c r="C177" s="240"/>
      <c r="D177" s="91"/>
      <c r="E177" s="35"/>
      <c r="F177" s="137"/>
      <c r="G177" s="39" t="s">
        <v>81</v>
      </c>
      <c r="H177" s="38">
        <v>390000</v>
      </c>
      <c r="I177" s="39" t="s">
        <v>4</v>
      </c>
      <c r="J177" s="39" t="s">
        <v>5</v>
      </c>
      <c r="K177" s="41">
        <v>4</v>
      </c>
      <c r="L177" s="39" t="s">
        <v>10</v>
      </c>
      <c r="M177" s="41"/>
      <c r="N177" s="41"/>
      <c r="O177" s="41"/>
      <c r="P177" s="41"/>
      <c r="Q177" s="41"/>
      <c r="R177" s="42" t="s">
        <v>8</v>
      </c>
      <c r="S177" s="43">
        <f t="shared" si="19"/>
        <v>1560000</v>
      </c>
    </row>
    <row r="178" spans="1:19" ht="15.95" customHeight="1" x14ac:dyDescent="0.15">
      <c r="A178" s="24"/>
      <c r="B178" s="37"/>
      <c r="C178" s="167"/>
      <c r="D178" s="91"/>
      <c r="E178" s="35"/>
      <c r="F178" s="137"/>
      <c r="G178" s="39" t="s">
        <v>82</v>
      </c>
      <c r="H178" s="38">
        <v>700000</v>
      </c>
      <c r="I178" s="39" t="s">
        <v>4</v>
      </c>
      <c r="J178" s="39" t="s">
        <v>5</v>
      </c>
      <c r="K178" s="41">
        <v>2</v>
      </c>
      <c r="L178" s="39" t="s">
        <v>10</v>
      </c>
      <c r="M178" s="41"/>
      <c r="N178" s="41"/>
      <c r="O178" s="41"/>
      <c r="P178" s="41"/>
      <c r="Q178" s="41"/>
      <c r="R178" s="42" t="s">
        <v>8</v>
      </c>
      <c r="S178" s="43">
        <f t="shared" si="19"/>
        <v>1400000</v>
      </c>
    </row>
    <row r="179" spans="1:19" ht="15.95" customHeight="1" x14ac:dyDescent="0.15">
      <c r="A179" s="24"/>
      <c r="B179" s="37"/>
      <c r="C179" s="240"/>
      <c r="D179" s="91"/>
      <c r="E179" s="35"/>
      <c r="F179" s="137"/>
      <c r="G179" s="39" t="s">
        <v>239</v>
      </c>
      <c r="H179" s="38">
        <v>414980</v>
      </c>
      <c r="I179" s="39" t="s">
        <v>4</v>
      </c>
      <c r="J179" s="39" t="s">
        <v>5</v>
      </c>
      <c r="K179" s="41">
        <v>1</v>
      </c>
      <c r="L179" s="39" t="s">
        <v>10</v>
      </c>
      <c r="M179" s="41"/>
      <c r="N179" s="41"/>
      <c r="O179" s="41"/>
      <c r="P179" s="41"/>
      <c r="Q179" s="41"/>
      <c r="R179" s="42" t="s">
        <v>8</v>
      </c>
      <c r="S179" s="43">
        <f t="shared" si="19"/>
        <v>414980</v>
      </c>
    </row>
    <row r="180" spans="1:19" ht="15.95" customHeight="1" x14ac:dyDescent="0.15">
      <c r="A180" s="24"/>
      <c r="B180" s="37"/>
      <c r="C180" s="240"/>
      <c r="D180" s="91"/>
      <c r="E180" s="35"/>
      <c r="F180" s="131"/>
      <c r="G180" s="39" t="s">
        <v>240</v>
      </c>
      <c r="H180" s="38">
        <v>20000</v>
      </c>
      <c r="I180" s="39" t="s">
        <v>4</v>
      </c>
      <c r="J180" s="39" t="s">
        <v>5</v>
      </c>
      <c r="K180" s="41">
        <v>1</v>
      </c>
      <c r="L180" s="39" t="s">
        <v>10</v>
      </c>
      <c r="M180" s="41"/>
      <c r="N180" s="41"/>
      <c r="O180" s="41"/>
      <c r="P180" s="41"/>
      <c r="Q180" s="41"/>
      <c r="R180" s="42" t="s">
        <v>8</v>
      </c>
      <c r="S180" s="43">
        <f t="shared" si="19"/>
        <v>20000</v>
      </c>
    </row>
    <row r="181" spans="1:19" ht="15.95" customHeight="1" x14ac:dyDescent="0.15">
      <c r="A181" s="24"/>
      <c r="B181" s="37"/>
      <c r="C181" s="240"/>
      <c r="D181" s="91"/>
      <c r="E181" s="35"/>
      <c r="F181" s="131"/>
      <c r="G181" s="39" t="s">
        <v>83</v>
      </c>
      <c r="H181" s="38">
        <v>31700</v>
      </c>
      <c r="I181" s="39" t="s">
        <v>4</v>
      </c>
      <c r="J181" s="39" t="s">
        <v>5</v>
      </c>
      <c r="K181" s="41">
        <v>1</v>
      </c>
      <c r="L181" s="39" t="s">
        <v>10</v>
      </c>
      <c r="M181" s="41"/>
      <c r="N181" s="41"/>
      <c r="O181" s="41"/>
      <c r="P181" s="41"/>
      <c r="Q181" s="41"/>
      <c r="R181" s="42" t="s">
        <v>8</v>
      </c>
      <c r="S181" s="43">
        <f t="shared" si="19"/>
        <v>31700</v>
      </c>
    </row>
    <row r="182" spans="1:19" ht="15.95" customHeight="1" x14ac:dyDescent="0.15">
      <c r="A182" s="24"/>
      <c r="B182" s="37"/>
      <c r="C182" s="240"/>
      <c r="D182" s="91"/>
      <c r="E182" s="35"/>
      <c r="F182" s="131"/>
      <c r="G182" s="39" t="s">
        <v>238</v>
      </c>
      <c r="H182" s="38">
        <v>11319300</v>
      </c>
      <c r="I182" s="39" t="s">
        <v>4</v>
      </c>
      <c r="J182" s="39" t="s">
        <v>5</v>
      </c>
      <c r="K182" s="41">
        <v>1</v>
      </c>
      <c r="L182" s="39" t="s">
        <v>10</v>
      </c>
      <c r="M182" s="41"/>
      <c r="N182" s="41"/>
      <c r="O182" s="41"/>
      <c r="P182" s="41"/>
      <c r="Q182" s="41"/>
      <c r="R182" s="42" t="s">
        <v>8</v>
      </c>
      <c r="S182" s="43">
        <f t="shared" si="19"/>
        <v>11319300</v>
      </c>
    </row>
    <row r="183" spans="1:19" ht="15.95" customHeight="1" x14ac:dyDescent="0.15">
      <c r="A183" s="24"/>
      <c r="B183" s="37"/>
      <c r="C183" s="240"/>
      <c r="D183" s="91"/>
      <c r="E183" s="35"/>
      <c r="F183" s="137"/>
      <c r="G183" s="39" t="s">
        <v>84</v>
      </c>
      <c r="H183" s="38">
        <v>766420</v>
      </c>
      <c r="I183" s="39" t="s">
        <v>4</v>
      </c>
      <c r="J183" s="39" t="s">
        <v>5</v>
      </c>
      <c r="K183" s="41">
        <v>1</v>
      </c>
      <c r="L183" s="39" t="s">
        <v>10</v>
      </c>
      <c r="M183" s="41"/>
      <c r="N183" s="41"/>
      <c r="O183" s="41"/>
      <c r="P183" s="41"/>
      <c r="Q183" s="41"/>
      <c r="R183" s="39" t="s">
        <v>8</v>
      </c>
      <c r="S183" s="43">
        <f>H183*K183</f>
        <v>766420</v>
      </c>
    </row>
    <row r="184" spans="1:19" ht="15.95" customHeight="1" x14ac:dyDescent="0.15">
      <c r="A184" s="24"/>
      <c r="B184" s="37"/>
      <c r="C184" s="240"/>
      <c r="D184" s="91"/>
      <c r="E184" s="35"/>
      <c r="F184" s="137"/>
      <c r="G184" s="39" t="s">
        <v>85</v>
      </c>
      <c r="H184" s="38">
        <v>503410</v>
      </c>
      <c r="I184" s="39" t="s">
        <v>4</v>
      </c>
      <c r="J184" s="39" t="s">
        <v>5</v>
      </c>
      <c r="K184" s="41">
        <v>1</v>
      </c>
      <c r="L184" s="39" t="s">
        <v>10</v>
      </c>
      <c r="M184" s="41"/>
      <c r="N184" s="41"/>
      <c r="O184" s="41"/>
      <c r="P184" s="41"/>
      <c r="Q184" s="41"/>
      <c r="R184" s="42" t="s">
        <v>8</v>
      </c>
      <c r="S184" s="43">
        <f>H184*K184</f>
        <v>503410</v>
      </c>
    </row>
    <row r="185" spans="1:19" ht="15.95" customHeight="1" x14ac:dyDescent="0.15">
      <c r="A185" s="24"/>
      <c r="B185" s="37"/>
      <c r="C185" s="240"/>
      <c r="D185" s="91"/>
      <c r="E185" s="35"/>
      <c r="F185" s="137"/>
      <c r="G185" s="39" t="s">
        <v>237</v>
      </c>
      <c r="H185" s="38">
        <v>674770</v>
      </c>
      <c r="I185" s="39" t="s">
        <v>4</v>
      </c>
      <c r="J185" s="39" t="s">
        <v>5</v>
      </c>
      <c r="K185" s="41">
        <v>1</v>
      </c>
      <c r="L185" s="39" t="s">
        <v>10</v>
      </c>
      <c r="M185" s="41"/>
      <c r="N185" s="41"/>
      <c r="O185" s="41"/>
      <c r="P185" s="41"/>
      <c r="Q185" s="41"/>
      <c r="R185" s="42" t="s">
        <v>8</v>
      </c>
      <c r="S185" s="43">
        <f t="shared" ref="S185:S189" si="22">H185*K185</f>
        <v>674770</v>
      </c>
    </row>
    <row r="186" spans="1:19" ht="15.95" customHeight="1" x14ac:dyDescent="0.15">
      <c r="A186" s="24"/>
      <c r="B186" s="37"/>
      <c r="C186" s="240"/>
      <c r="D186" s="91"/>
      <c r="E186" s="35"/>
      <c r="F186" s="137"/>
      <c r="G186" s="39" t="s">
        <v>86</v>
      </c>
      <c r="H186" s="38">
        <v>600000</v>
      </c>
      <c r="I186" s="39" t="s">
        <v>4</v>
      </c>
      <c r="J186" s="39" t="s">
        <v>5</v>
      </c>
      <c r="K186" s="41">
        <v>1</v>
      </c>
      <c r="L186" s="39" t="s">
        <v>10</v>
      </c>
      <c r="M186" s="41"/>
      <c r="N186" s="41"/>
      <c r="O186" s="41"/>
      <c r="P186" s="41"/>
      <c r="Q186" s="41"/>
      <c r="R186" s="42" t="s">
        <v>8</v>
      </c>
      <c r="S186" s="43">
        <f t="shared" si="22"/>
        <v>600000</v>
      </c>
    </row>
    <row r="187" spans="1:19" ht="15.95" customHeight="1" x14ac:dyDescent="0.15">
      <c r="A187" s="24"/>
      <c r="B187" s="37"/>
      <c r="C187" s="240"/>
      <c r="D187" s="91"/>
      <c r="E187" s="35"/>
      <c r="F187" s="137"/>
      <c r="G187" s="39" t="s">
        <v>87</v>
      </c>
      <c r="H187" s="38">
        <v>85910</v>
      </c>
      <c r="I187" s="39" t="s">
        <v>4</v>
      </c>
      <c r="J187" s="39" t="s">
        <v>5</v>
      </c>
      <c r="K187" s="41">
        <v>1</v>
      </c>
      <c r="L187" s="39" t="s">
        <v>13</v>
      </c>
      <c r="M187" s="41"/>
      <c r="N187" s="41"/>
      <c r="O187" s="41"/>
      <c r="P187" s="41"/>
      <c r="Q187" s="41"/>
      <c r="R187" s="42" t="s">
        <v>8</v>
      </c>
      <c r="S187" s="43">
        <f t="shared" si="22"/>
        <v>85910</v>
      </c>
    </row>
    <row r="188" spans="1:19" ht="15.95" customHeight="1" x14ac:dyDescent="0.15">
      <c r="A188" s="24"/>
      <c r="B188" s="37"/>
      <c r="C188" s="240"/>
      <c r="D188" s="91"/>
      <c r="E188" s="35"/>
      <c r="F188" s="137"/>
      <c r="G188" s="39" t="s">
        <v>279</v>
      </c>
      <c r="H188" s="38">
        <v>10000</v>
      </c>
      <c r="I188" s="39" t="s">
        <v>4</v>
      </c>
      <c r="J188" s="39" t="s">
        <v>5</v>
      </c>
      <c r="K188" s="41">
        <v>94</v>
      </c>
      <c r="L188" s="39" t="s">
        <v>7</v>
      </c>
      <c r="M188" s="41"/>
      <c r="N188" s="41"/>
      <c r="O188" s="41"/>
      <c r="P188" s="41"/>
      <c r="Q188" s="41"/>
      <c r="R188" s="42" t="s">
        <v>8</v>
      </c>
      <c r="S188" s="43">
        <f t="shared" si="22"/>
        <v>940000</v>
      </c>
    </row>
    <row r="189" spans="1:19" ht="15.95" customHeight="1" x14ac:dyDescent="0.15">
      <c r="A189" s="24"/>
      <c r="B189" s="37"/>
      <c r="C189" s="240"/>
      <c r="D189" s="91"/>
      <c r="E189" s="35"/>
      <c r="F189" s="137"/>
      <c r="G189" s="39" t="s">
        <v>88</v>
      </c>
      <c r="H189" s="38">
        <v>500000</v>
      </c>
      <c r="I189" s="39" t="s">
        <v>4</v>
      </c>
      <c r="J189" s="39" t="s">
        <v>5</v>
      </c>
      <c r="K189" s="41">
        <v>2</v>
      </c>
      <c r="L189" s="39" t="s">
        <v>225</v>
      </c>
      <c r="M189" s="41"/>
      <c r="N189" s="41"/>
      <c r="O189" s="41"/>
      <c r="P189" s="41"/>
      <c r="Q189" s="41"/>
      <c r="R189" s="42" t="s">
        <v>8</v>
      </c>
      <c r="S189" s="43">
        <f t="shared" si="22"/>
        <v>1000000</v>
      </c>
    </row>
    <row r="190" spans="1:19" ht="18.95" customHeight="1" x14ac:dyDescent="0.15">
      <c r="A190" s="24"/>
      <c r="B190" s="49"/>
      <c r="C190" s="242" t="s">
        <v>89</v>
      </c>
      <c r="D190" s="105">
        <v>3600000</v>
      </c>
      <c r="E190" s="27">
        <f>S190+S191</f>
        <v>3600000</v>
      </c>
      <c r="F190" s="106">
        <f>E190-D190</f>
        <v>0</v>
      </c>
      <c r="G190" s="30" t="s">
        <v>90</v>
      </c>
      <c r="H190" s="29">
        <v>250000</v>
      </c>
      <c r="I190" s="30" t="s">
        <v>4</v>
      </c>
      <c r="J190" s="30" t="s">
        <v>5</v>
      </c>
      <c r="K190" s="31">
        <v>12</v>
      </c>
      <c r="L190" s="30" t="s">
        <v>9</v>
      </c>
      <c r="M190" s="31"/>
      <c r="N190" s="31"/>
      <c r="O190" s="31"/>
      <c r="P190" s="31"/>
      <c r="Q190" s="31"/>
      <c r="R190" s="32" t="s">
        <v>8</v>
      </c>
      <c r="S190" s="52">
        <f t="shared" si="19"/>
        <v>3000000</v>
      </c>
    </row>
    <row r="191" spans="1:19" ht="18.95" customHeight="1" x14ac:dyDescent="0.15">
      <c r="A191" s="62"/>
      <c r="B191" s="49"/>
      <c r="C191" s="139"/>
      <c r="D191" s="10"/>
      <c r="E191" s="116"/>
      <c r="F191" s="127"/>
      <c r="G191" s="117" t="s">
        <v>91</v>
      </c>
      <c r="H191" s="118">
        <v>50000</v>
      </c>
      <c r="I191" s="117" t="s">
        <v>4</v>
      </c>
      <c r="J191" s="117" t="s">
        <v>5</v>
      </c>
      <c r="K191" s="14">
        <v>12</v>
      </c>
      <c r="L191" s="117" t="s">
        <v>9</v>
      </c>
      <c r="M191" s="14"/>
      <c r="N191" s="14"/>
      <c r="O191" s="14"/>
      <c r="P191" s="14"/>
      <c r="Q191" s="14"/>
      <c r="R191" s="123" t="s">
        <v>8</v>
      </c>
      <c r="S191" s="119">
        <f t="shared" si="19"/>
        <v>600000</v>
      </c>
    </row>
    <row r="192" spans="1:19" ht="18.95" customHeight="1" x14ac:dyDescent="0.15">
      <c r="A192" s="24"/>
      <c r="B192" s="49"/>
      <c r="C192" s="242" t="s">
        <v>92</v>
      </c>
      <c r="D192" s="105">
        <v>8100000</v>
      </c>
      <c r="E192" s="27">
        <f>S192+S193</f>
        <v>8100000</v>
      </c>
      <c r="F192" s="106">
        <f>E192-D192</f>
        <v>0</v>
      </c>
      <c r="G192" s="30" t="s">
        <v>93</v>
      </c>
      <c r="H192" s="29">
        <v>1500000</v>
      </c>
      <c r="I192" s="30" t="s">
        <v>4</v>
      </c>
      <c r="J192" s="30" t="s">
        <v>5</v>
      </c>
      <c r="K192" s="31">
        <v>1</v>
      </c>
      <c r="L192" s="30" t="s">
        <v>13</v>
      </c>
      <c r="M192" s="31"/>
      <c r="N192" s="31"/>
      <c r="O192" s="31"/>
      <c r="P192" s="31"/>
      <c r="Q192" s="31"/>
      <c r="R192" s="32" t="s">
        <v>8</v>
      </c>
      <c r="S192" s="52">
        <f>H192*K192</f>
        <v>1500000</v>
      </c>
    </row>
    <row r="193" spans="1:19" ht="18.95" customHeight="1" x14ac:dyDescent="0.15">
      <c r="A193" s="24"/>
      <c r="B193" s="37"/>
      <c r="C193" s="227"/>
      <c r="D193" s="115"/>
      <c r="E193" s="116"/>
      <c r="F193" s="127"/>
      <c r="G193" s="128" t="s">
        <v>46</v>
      </c>
      <c r="H193" s="118">
        <v>6600000</v>
      </c>
      <c r="I193" s="117" t="s">
        <v>4</v>
      </c>
      <c r="J193" s="117" t="s">
        <v>5</v>
      </c>
      <c r="K193" s="14">
        <v>1</v>
      </c>
      <c r="L193" s="117" t="s">
        <v>13</v>
      </c>
      <c r="M193" s="129"/>
      <c r="N193" s="14"/>
      <c r="O193" s="14"/>
      <c r="P193" s="14"/>
      <c r="Q193" s="14"/>
      <c r="R193" s="123" t="s">
        <v>8</v>
      </c>
      <c r="S193" s="119">
        <f>H193*K193</f>
        <v>6600000</v>
      </c>
    </row>
    <row r="194" spans="1:19" ht="18.95" customHeight="1" x14ac:dyDescent="0.15">
      <c r="A194" s="289" t="s">
        <v>94</v>
      </c>
      <c r="B194" s="290"/>
      <c r="C194" s="290"/>
      <c r="D194" s="16">
        <f>D195</f>
        <v>42116000</v>
      </c>
      <c r="E194" s="17">
        <f>E195</f>
        <v>42116000</v>
      </c>
      <c r="F194" s="125">
        <f t="shared" ref="F194:F202" si="23">E194-D194</f>
        <v>0</v>
      </c>
      <c r="G194" s="20"/>
      <c r="H194" s="19"/>
      <c r="I194" s="20"/>
      <c r="J194" s="20"/>
      <c r="K194" s="21"/>
      <c r="L194" s="20"/>
      <c r="M194" s="21"/>
      <c r="N194" s="21"/>
      <c r="O194" s="21"/>
      <c r="P194" s="21"/>
      <c r="Q194" s="21"/>
      <c r="R194" s="20"/>
      <c r="S194" s="22"/>
    </row>
    <row r="195" spans="1:19" ht="18.95" customHeight="1" x14ac:dyDescent="0.15">
      <c r="A195" s="24"/>
      <c r="B195" s="291" t="s">
        <v>95</v>
      </c>
      <c r="C195" s="292"/>
      <c r="D195" s="34">
        <f>D196+D197+D202</f>
        <v>42116000</v>
      </c>
      <c r="E195" s="34">
        <f>SUM(E196:E202)</f>
        <v>42116000</v>
      </c>
      <c r="F195" s="131">
        <f t="shared" si="23"/>
        <v>0</v>
      </c>
      <c r="G195" s="39"/>
      <c r="H195" s="38"/>
      <c r="I195" s="39"/>
      <c r="J195" s="39"/>
      <c r="K195" s="41"/>
      <c r="L195" s="39"/>
      <c r="M195" s="41"/>
      <c r="N195" s="41"/>
      <c r="O195" s="41"/>
      <c r="P195" s="41"/>
      <c r="Q195" s="41"/>
      <c r="R195" s="39"/>
      <c r="S195" s="43"/>
    </row>
    <row r="196" spans="1:19" ht="18.95" customHeight="1" x14ac:dyDescent="0.15">
      <c r="A196" s="24"/>
      <c r="B196" s="242"/>
      <c r="C196" s="239" t="s">
        <v>96</v>
      </c>
      <c r="D196" s="16">
        <v>5000000</v>
      </c>
      <c r="E196" s="17">
        <f>S196</f>
        <v>5000000</v>
      </c>
      <c r="F196" s="125">
        <f t="shared" si="23"/>
        <v>0</v>
      </c>
      <c r="G196" s="140" t="s">
        <v>281</v>
      </c>
      <c r="H196" s="19">
        <v>5000000</v>
      </c>
      <c r="I196" s="20" t="s">
        <v>4</v>
      </c>
      <c r="J196" s="20" t="s">
        <v>5</v>
      </c>
      <c r="K196" s="21">
        <v>1</v>
      </c>
      <c r="L196" s="20" t="s">
        <v>13</v>
      </c>
      <c r="M196" s="21"/>
      <c r="N196" s="21"/>
      <c r="O196" s="21"/>
      <c r="P196" s="21"/>
      <c r="Q196" s="21"/>
      <c r="R196" s="57" t="s">
        <v>8</v>
      </c>
      <c r="S196" s="22">
        <f t="shared" ref="S196:S202" si="24">H196*K196</f>
        <v>5000000</v>
      </c>
    </row>
    <row r="197" spans="1:19" ht="17.100000000000001" customHeight="1" x14ac:dyDescent="0.15">
      <c r="A197" s="24"/>
      <c r="B197" s="240"/>
      <c r="C197" s="243" t="s">
        <v>97</v>
      </c>
      <c r="D197" s="26">
        <v>20000000</v>
      </c>
      <c r="E197" s="27">
        <f>SUM(S197:S201)</f>
        <v>20000000</v>
      </c>
      <c r="F197" s="106">
        <f t="shared" si="23"/>
        <v>0</v>
      </c>
      <c r="G197" s="30" t="s">
        <v>283</v>
      </c>
      <c r="H197" s="29">
        <v>3500000</v>
      </c>
      <c r="I197" s="30" t="s">
        <v>4</v>
      </c>
      <c r="J197" s="30" t="s">
        <v>5</v>
      </c>
      <c r="K197" s="31">
        <v>1</v>
      </c>
      <c r="L197" s="30" t="s">
        <v>13</v>
      </c>
      <c r="M197" s="31"/>
      <c r="N197" s="31"/>
      <c r="O197" s="31"/>
      <c r="P197" s="31"/>
      <c r="Q197" s="31"/>
      <c r="R197" s="32" t="s">
        <v>8</v>
      </c>
      <c r="S197" s="52">
        <f t="shared" si="24"/>
        <v>3500000</v>
      </c>
    </row>
    <row r="198" spans="1:19" ht="17.100000000000001" customHeight="1" x14ac:dyDescent="0.15">
      <c r="A198" s="24"/>
      <c r="B198" s="240"/>
      <c r="C198" s="241"/>
      <c r="D198" s="34"/>
      <c r="E198" s="35"/>
      <c r="F198" s="131"/>
      <c r="G198" s="39" t="s">
        <v>98</v>
      </c>
      <c r="H198" s="38">
        <v>2500000</v>
      </c>
      <c r="I198" s="39" t="s">
        <v>4</v>
      </c>
      <c r="J198" s="39" t="s">
        <v>5</v>
      </c>
      <c r="K198" s="41">
        <v>1</v>
      </c>
      <c r="L198" s="39" t="s">
        <v>13</v>
      </c>
      <c r="M198" s="88"/>
      <c r="N198" s="41"/>
      <c r="O198" s="41"/>
      <c r="P198" s="41"/>
      <c r="Q198" s="41"/>
      <c r="R198" s="42" t="s">
        <v>8</v>
      </c>
      <c r="S198" s="43">
        <f t="shared" si="24"/>
        <v>2500000</v>
      </c>
    </row>
    <row r="199" spans="1:19" ht="17.100000000000001" customHeight="1" x14ac:dyDescent="0.15">
      <c r="A199" s="24"/>
      <c r="B199" s="240"/>
      <c r="C199" s="241"/>
      <c r="D199" s="34"/>
      <c r="E199" s="35"/>
      <c r="F199" s="131"/>
      <c r="G199" s="37" t="s">
        <v>99</v>
      </c>
      <c r="H199" s="38">
        <v>2000000</v>
      </c>
      <c r="I199" s="39" t="s">
        <v>4</v>
      </c>
      <c r="J199" s="39" t="s">
        <v>5</v>
      </c>
      <c r="K199" s="41">
        <v>1</v>
      </c>
      <c r="L199" s="39" t="s">
        <v>13</v>
      </c>
      <c r="M199" s="88"/>
      <c r="N199" s="41"/>
      <c r="O199" s="41"/>
      <c r="P199" s="41"/>
      <c r="Q199" s="41"/>
      <c r="R199" s="42" t="s">
        <v>8</v>
      </c>
      <c r="S199" s="43">
        <f t="shared" si="24"/>
        <v>2000000</v>
      </c>
    </row>
    <row r="200" spans="1:19" ht="17.100000000000001" customHeight="1" x14ac:dyDescent="0.15">
      <c r="A200" s="24"/>
      <c r="B200" s="244"/>
      <c r="C200" s="245"/>
      <c r="D200" s="34"/>
      <c r="E200" s="35"/>
      <c r="F200" s="131"/>
      <c r="G200" s="37" t="s">
        <v>280</v>
      </c>
      <c r="H200" s="38">
        <v>2000000</v>
      </c>
      <c r="I200" s="39" t="s">
        <v>4</v>
      </c>
      <c r="J200" s="39" t="s">
        <v>5</v>
      </c>
      <c r="K200" s="41">
        <v>1</v>
      </c>
      <c r="L200" s="39" t="s">
        <v>13</v>
      </c>
      <c r="M200" s="88"/>
      <c r="N200" s="41"/>
      <c r="O200" s="41"/>
      <c r="P200" s="41"/>
      <c r="Q200" s="41"/>
      <c r="R200" s="42" t="s">
        <v>8</v>
      </c>
      <c r="S200" s="43">
        <f t="shared" ref="S200" si="25">H200*K200</f>
        <v>2000000</v>
      </c>
    </row>
    <row r="201" spans="1:19" ht="17.100000000000001" customHeight="1" x14ac:dyDescent="0.15">
      <c r="A201" s="24"/>
      <c r="B201" s="240"/>
      <c r="C201" s="241"/>
      <c r="D201" s="34"/>
      <c r="E201" s="35"/>
      <c r="F201" s="131"/>
      <c r="G201" s="141" t="s">
        <v>88</v>
      </c>
      <c r="H201" s="38">
        <v>10000000</v>
      </c>
      <c r="I201" s="39" t="s">
        <v>4</v>
      </c>
      <c r="J201" s="39" t="s">
        <v>5</v>
      </c>
      <c r="K201" s="41">
        <v>1</v>
      </c>
      <c r="L201" s="39" t="s">
        <v>13</v>
      </c>
      <c r="M201" s="88"/>
      <c r="N201" s="41"/>
      <c r="O201" s="41"/>
      <c r="P201" s="41"/>
      <c r="Q201" s="41"/>
      <c r="R201" s="42" t="s">
        <v>8</v>
      </c>
      <c r="S201" s="43">
        <f t="shared" si="24"/>
        <v>10000000</v>
      </c>
    </row>
    <row r="202" spans="1:19" ht="17.100000000000001" customHeight="1" x14ac:dyDescent="0.15">
      <c r="A202" s="24"/>
      <c r="B202" s="49"/>
      <c r="C202" s="84" t="s">
        <v>100</v>
      </c>
      <c r="D202" s="26">
        <v>17116000</v>
      </c>
      <c r="E202" s="27">
        <f>SUM(S202:S205)</f>
        <v>17116000</v>
      </c>
      <c r="F202" s="106">
        <f t="shared" si="23"/>
        <v>0</v>
      </c>
      <c r="G202" s="39" t="s">
        <v>242</v>
      </c>
      <c r="H202" s="29">
        <v>1000000</v>
      </c>
      <c r="I202" s="30" t="s">
        <v>4</v>
      </c>
      <c r="J202" s="30" t="s">
        <v>5</v>
      </c>
      <c r="K202" s="31">
        <v>12</v>
      </c>
      <c r="L202" s="30" t="s">
        <v>9</v>
      </c>
      <c r="M202" s="31"/>
      <c r="N202" s="31"/>
      <c r="O202" s="31"/>
      <c r="P202" s="31"/>
      <c r="Q202" s="31"/>
      <c r="R202" s="32" t="s">
        <v>8</v>
      </c>
      <c r="S202" s="52">
        <f t="shared" si="24"/>
        <v>12000000</v>
      </c>
    </row>
    <row r="203" spans="1:19" ht="17.100000000000001" customHeight="1" x14ac:dyDescent="0.15">
      <c r="A203" s="24"/>
      <c r="B203" s="49"/>
      <c r="C203" s="256"/>
      <c r="D203" s="34"/>
      <c r="E203" s="35"/>
      <c r="F203" s="131"/>
      <c r="G203" s="271" t="s">
        <v>282</v>
      </c>
      <c r="H203" s="38">
        <v>1000000</v>
      </c>
      <c r="I203" s="39" t="s">
        <v>4</v>
      </c>
      <c r="J203" s="39" t="s">
        <v>5</v>
      </c>
      <c r="K203" s="41">
        <v>1</v>
      </c>
      <c r="L203" s="39" t="s">
        <v>243</v>
      </c>
      <c r="M203" s="41"/>
      <c r="N203" s="41"/>
      <c r="O203" s="41"/>
      <c r="P203" s="41"/>
      <c r="Q203" s="41"/>
      <c r="R203" s="42" t="s">
        <v>8</v>
      </c>
      <c r="S203" s="43">
        <f>H203*K203</f>
        <v>1000000</v>
      </c>
    </row>
    <row r="204" spans="1:19" ht="17.100000000000001" customHeight="1" x14ac:dyDescent="0.15">
      <c r="A204" s="24"/>
      <c r="B204" s="49"/>
      <c r="C204" s="241"/>
      <c r="D204" s="34"/>
      <c r="E204" s="35"/>
      <c r="F204" s="36"/>
      <c r="G204" s="138" t="s">
        <v>101</v>
      </c>
      <c r="H204" s="38">
        <v>143000</v>
      </c>
      <c r="I204" s="39" t="s">
        <v>4</v>
      </c>
      <c r="J204" s="39" t="s">
        <v>5</v>
      </c>
      <c r="K204" s="41">
        <v>12</v>
      </c>
      <c r="L204" s="39" t="s">
        <v>9</v>
      </c>
      <c r="M204" s="41"/>
      <c r="N204" s="41"/>
      <c r="O204" s="41"/>
      <c r="P204" s="41"/>
      <c r="Q204" s="41"/>
      <c r="R204" s="42" t="s">
        <v>8</v>
      </c>
      <c r="S204" s="43">
        <f>H204*K204</f>
        <v>1716000</v>
      </c>
    </row>
    <row r="205" spans="1:19" ht="17.100000000000001" customHeight="1" x14ac:dyDescent="0.15">
      <c r="A205" s="24"/>
      <c r="B205" s="49"/>
      <c r="C205" s="241"/>
      <c r="D205" s="34"/>
      <c r="E205" s="35"/>
      <c r="F205" s="36"/>
      <c r="G205" s="138" t="s">
        <v>102</v>
      </c>
      <c r="H205" s="38">
        <v>200000</v>
      </c>
      <c r="I205" s="39" t="s">
        <v>4</v>
      </c>
      <c r="J205" s="39" t="s">
        <v>5</v>
      </c>
      <c r="K205" s="41">
        <v>12</v>
      </c>
      <c r="L205" s="39" t="s">
        <v>9</v>
      </c>
      <c r="M205" s="41"/>
      <c r="N205" s="41"/>
      <c r="O205" s="41"/>
      <c r="P205" s="41"/>
      <c r="Q205" s="41"/>
      <c r="R205" s="42" t="s">
        <v>8</v>
      </c>
      <c r="S205" s="43">
        <f>H205*K205</f>
        <v>2400000</v>
      </c>
    </row>
    <row r="206" spans="1:19" ht="18.95" customHeight="1" x14ac:dyDescent="0.15">
      <c r="A206" s="286" t="s">
        <v>103</v>
      </c>
      <c r="B206" s="293"/>
      <c r="C206" s="239"/>
      <c r="D206" s="16">
        <f>D207+D226</f>
        <v>502142880</v>
      </c>
      <c r="E206" s="17">
        <f>E207+E226</f>
        <v>502085080</v>
      </c>
      <c r="F206" s="48">
        <f>E206-D206</f>
        <v>-57800</v>
      </c>
      <c r="G206" s="20"/>
      <c r="H206" s="19"/>
      <c r="I206" s="20"/>
      <c r="J206" s="20"/>
      <c r="K206" s="21"/>
      <c r="L206" s="20"/>
      <c r="M206" s="21"/>
      <c r="N206" s="21"/>
      <c r="O206" s="21"/>
      <c r="P206" s="21"/>
      <c r="Q206" s="21"/>
      <c r="R206" s="20"/>
      <c r="S206" s="22"/>
    </row>
    <row r="207" spans="1:19" ht="18.95" customHeight="1" x14ac:dyDescent="0.15">
      <c r="A207" s="24"/>
      <c r="B207" s="291" t="s">
        <v>104</v>
      </c>
      <c r="C207" s="292"/>
      <c r="D207" s="34">
        <f>D208+D216+D219+D220+D223+D224</f>
        <v>473202880</v>
      </c>
      <c r="E207" s="35">
        <f>E208+E216+E219+E220+E223+E224</f>
        <v>474185080</v>
      </c>
      <c r="F207" s="36">
        <f>E207-D207</f>
        <v>982200</v>
      </c>
      <c r="G207" s="39"/>
      <c r="H207" s="38"/>
      <c r="I207" s="39"/>
      <c r="J207" s="39"/>
      <c r="K207" s="41"/>
      <c r="L207" s="39"/>
      <c r="M207" s="41"/>
      <c r="N207" s="41"/>
      <c r="O207" s="41"/>
      <c r="P207" s="41"/>
      <c r="Q207" s="41"/>
      <c r="R207" s="39"/>
      <c r="S207" s="43"/>
    </row>
    <row r="208" spans="1:19" ht="18.95" customHeight="1" x14ac:dyDescent="0.15">
      <c r="A208" s="24"/>
      <c r="B208" s="65"/>
      <c r="C208" s="243" t="s">
        <v>105</v>
      </c>
      <c r="D208" s="26">
        <v>358452880</v>
      </c>
      <c r="E208" s="27">
        <f>S208</f>
        <v>359435080</v>
      </c>
      <c r="F208" s="106">
        <f>E208-D208</f>
        <v>982200</v>
      </c>
      <c r="G208" s="53" t="s">
        <v>106</v>
      </c>
      <c r="H208" s="29"/>
      <c r="I208" s="30"/>
      <c r="J208" s="30"/>
      <c r="K208" s="31"/>
      <c r="L208" s="30"/>
      <c r="M208" s="31"/>
      <c r="N208" s="31"/>
      <c r="O208" s="31"/>
      <c r="P208" s="31"/>
      <c r="Q208" s="31"/>
      <c r="R208" s="30"/>
      <c r="S208" s="33">
        <f>SUM(S209:S215)</f>
        <v>359435080</v>
      </c>
    </row>
    <row r="209" spans="1:19" ht="17.100000000000001" customHeight="1" x14ac:dyDescent="0.15">
      <c r="A209" s="24"/>
      <c r="B209" s="49"/>
      <c r="C209" s="241"/>
      <c r="D209" s="34"/>
      <c r="E209" s="35"/>
      <c r="F209" s="36"/>
      <c r="G209" s="39" t="s">
        <v>107</v>
      </c>
      <c r="H209" s="38">
        <v>6600</v>
      </c>
      <c r="I209" s="39" t="s">
        <v>4</v>
      </c>
      <c r="J209" s="39" t="s">
        <v>5</v>
      </c>
      <c r="K209" s="41">
        <v>115</v>
      </c>
      <c r="L209" s="39" t="s">
        <v>7</v>
      </c>
      <c r="M209" s="41" t="s">
        <v>5</v>
      </c>
      <c r="N209" s="41">
        <v>365</v>
      </c>
      <c r="O209" s="41" t="s">
        <v>6</v>
      </c>
      <c r="P209" s="41"/>
      <c r="Q209" s="41"/>
      <c r="R209" s="42" t="s">
        <v>8</v>
      </c>
      <c r="S209" s="43">
        <f>H209*K209*N209</f>
        <v>277035000</v>
      </c>
    </row>
    <row r="210" spans="1:19" ht="17.100000000000001" customHeight="1" x14ac:dyDescent="0.15">
      <c r="A210" s="24"/>
      <c r="B210" s="49"/>
      <c r="C210" s="241"/>
      <c r="D210" s="34"/>
      <c r="E210" s="35"/>
      <c r="F210" s="36"/>
      <c r="G210" s="39" t="s">
        <v>154</v>
      </c>
      <c r="H210" s="38">
        <f>S209</f>
        <v>277035000</v>
      </c>
      <c r="I210" s="39" t="s">
        <v>4</v>
      </c>
      <c r="J210" s="39" t="s">
        <v>5</v>
      </c>
      <c r="K210" s="47">
        <v>-1.4999999999999999E-2</v>
      </c>
      <c r="L210" s="39"/>
      <c r="M210" s="41"/>
      <c r="N210" s="41"/>
      <c r="O210" s="41"/>
      <c r="P210" s="41"/>
      <c r="Q210" s="41"/>
      <c r="R210" s="42" t="s">
        <v>8</v>
      </c>
      <c r="S210" s="43">
        <f>ROUND(H210*K210,-1)</f>
        <v>-4155530</v>
      </c>
    </row>
    <row r="211" spans="1:19" ht="17.100000000000001" customHeight="1" x14ac:dyDescent="0.15">
      <c r="A211" s="24"/>
      <c r="B211" s="49"/>
      <c r="C211" s="241"/>
      <c r="D211" s="34"/>
      <c r="E211" s="35"/>
      <c r="F211" s="36"/>
      <c r="G211" s="37" t="s">
        <v>108</v>
      </c>
      <c r="H211" s="38">
        <v>229219</v>
      </c>
      <c r="I211" s="39" t="s">
        <v>4</v>
      </c>
      <c r="J211" s="39" t="s">
        <v>5</v>
      </c>
      <c r="K211" s="142">
        <v>30</v>
      </c>
      <c r="L211" s="39" t="s">
        <v>7</v>
      </c>
      <c r="M211" s="41" t="s">
        <v>5</v>
      </c>
      <c r="N211" s="41">
        <v>12</v>
      </c>
      <c r="O211" s="41" t="s">
        <v>9</v>
      </c>
      <c r="P211" s="41"/>
      <c r="Q211" s="41"/>
      <c r="R211" s="42" t="s">
        <v>8</v>
      </c>
      <c r="S211" s="43">
        <f>ROUND(H211*K211*N211,-1)</f>
        <v>82518840</v>
      </c>
    </row>
    <row r="212" spans="1:19" ht="17.100000000000001" customHeight="1" x14ac:dyDescent="0.15">
      <c r="A212" s="24"/>
      <c r="B212" s="49"/>
      <c r="C212" s="240"/>
      <c r="D212" s="34"/>
      <c r="E212" s="35"/>
      <c r="F212" s="36"/>
      <c r="G212" s="39" t="s">
        <v>109</v>
      </c>
      <c r="H212" s="38">
        <v>35800</v>
      </c>
      <c r="I212" s="39" t="s">
        <v>4</v>
      </c>
      <c r="J212" s="39" t="s">
        <v>5</v>
      </c>
      <c r="K212" s="41">
        <v>30</v>
      </c>
      <c r="L212" s="39" t="s">
        <v>7</v>
      </c>
      <c r="M212" s="41" t="s">
        <v>5</v>
      </c>
      <c r="N212" s="41">
        <v>2</v>
      </c>
      <c r="O212" s="41" t="s">
        <v>10</v>
      </c>
      <c r="P212" s="41"/>
      <c r="Q212" s="41"/>
      <c r="R212" s="42" t="s">
        <v>8</v>
      </c>
      <c r="S212" s="43">
        <f>ROUND(H212*K212*N212,-1)</f>
        <v>2148000</v>
      </c>
    </row>
    <row r="213" spans="1:19" ht="17.100000000000001" customHeight="1" x14ac:dyDescent="0.15">
      <c r="A213" s="24"/>
      <c r="B213" s="49"/>
      <c r="C213" s="272"/>
      <c r="D213" s="34"/>
      <c r="E213" s="35"/>
      <c r="F213" s="36"/>
      <c r="G213" s="39" t="s">
        <v>110</v>
      </c>
      <c r="H213" s="38">
        <v>13200</v>
      </c>
      <c r="I213" s="39" t="s">
        <v>4</v>
      </c>
      <c r="J213" s="39" t="s">
        <v>5</v>
      </c>
      <c r="K213" s="41">
        <v>30</v>
      </c>
      <c r="L213" s="39" t="s">
        <v>7</v>
      </c>
      <c r="M213" s="41" t="s">
        <v>5</v>
      </c>
      <c r="N213" s="41">
        <v>1</v>
      </c>
      <c r="O213" s="41" t="s">
        <v>10</v>
      </c>
      <c r="P213" s="41"/>
      <c r="Q213" s="41"/>
      <c r="R213" s="42" t="s">
        <v>8</v>
      </c>
      <c r="S213" s="43">
        <f>H213*K213</f>
        <v>396000</v>
      </c>
    </row>
    <row r="214" spans="1:19" ht="17.100000000000001" customHeight="1" x14ac:dyDescent="0.15">
      <c r="A214" s="24"/>
      <c r="B214" s="49"/>
      <c r="C214" s="240"/>
      <c r="D214" s="34"/>
      <c r="E214" s="35"/>
      <c r="F214" s="36"/>
      <c r="G214" s="39" t="s">
        <v>426</v>
      </c>
      <c r="H214" s="38">
        <v>35259</v>
      </c>
      <c r="I214" s="39" t="s">
        <v>4</v>
      </c>
      <c r="J214" s="39" t="s">
        <v>5</v>
      </c>
      <c r="K214" s="41">
        <v>30</v>
      </c>
      <c r="L214" s="39" t="s">
        <v>7</v>
      </c>
      <c r="M214" s="41" t="s">
        <v>5</v>
      </c>
      <c r="N214" s="41">
        <v>1</v>
      </c>
      <c r="O214" s="41" t="s">
        <v>10</v>
      </c>
      <c r="P214" s="41"/>
      <c r="Q214" s="41"/>
      <c r="R214" s="42" t="s">
        <v>8</v>
      </c>
      <c r="S214" s="43">
        <f>H214*K214</f>
        <v>1057770</v>
      </c>
    </row>
    <row r="215" spans="1:19" ht="17.100000000000001" customHeight="1" x14ac:dyDescent="0.15">
      <c r="A215" s="24"/>
      <c r="B215" s="49"/>
      <c r="C215" s="240"/>
      <c r="D215" s="34"/>
      <c r="E215" s="35"/>
      <c r="F215" s="36"/>
      <c r="G215" s="39" t="s">
        <v>111</v>
      </c>
      <c r="H215" s="38">
        <v>14500</v>
      </c>
      <c r="I215" s="39" t="s">
        <v>4</v>
      </c>
      <c r="J215" s="39" t="s">
        <v>5</v>
      </c>
      <c r="K215" s="41">
        <v>30</v>
      </c>
      <c r="L215" s="39" t="s">
        <v>7</v>
      </c>
      <c r="M215" s="41" t="s">
        <v>5</v>
      </c>
      <c r="N215" s="41">
        <v>1</v>
      </c>
      <c r="O215" s="41" t="s">
        <v>10</v>
      </c>
      <c r="P215" s="41"/>
      <c r="Q215" s="41"/>
      <c r="R215" s="42" t="s">
        <v>8</v>
      </c>
      <c r="S215" s="43">
        <f>H215*K215*N215</f>
        <v>435000</v>
      </c>
    </row>
    <row r="216" spans="1:19" ht="17.100000000000001" customHeight="1" x14ac:dyDescent="0.15">
      <c r="A216" s="24"/>
      <c r="B216" s="49"/>
      <c r="C216" s="84" t="s">
        <v>112</v>
      </c>
      <c r="D216" s="26">
        <v>60000000</v>
      </c>
      <c r="E216" s="27">
        <f>SUM(S216:S217)</f>
        <v>60000000</v>
      </c>
      <c r="F216" s="106">
        <f>E216-D216</f>
        <v>0</v>
      </c>
      <c r="G216" s="143" t="s">
        <v>113</v>
      </c>
      <c r="H216" s="29">
        <v>4000000</v>
      </c>
      <c r="I216" s="30" t="s">
        <v>4</v>
      </c>
      <c r="J216" s="30" t="s">
        <v>5</v>
      </c>
      <c r="K216" s="31">
        <v>12</v>
      </c>
      <c r="L216" s="30" t="s">
        <v>9</v>
      </c>
      <c r="M216" s="31"/>
      <c r="N216" s="31"/>
      <c r="O216" s="31"/>
      <c r="P216" s="31"/>
      <c r="Q216" s="31"/>
      <c r="R216" s="32" t="s">
        <v>8</v>
      </c>
      <c r="S216" s="52">
        <f t="shared" ref="S216" si="26">H216*K216</f>
        <v>48000000</v>
      </c>
    </row>
    <row r="217" spans="1:19" ht="16.5" customHeight="1" x14ac:dyDescent="0.15">
      <c r="A217" s="69"/>
      <c r="B217" s="228"/>
      <c r="C217" s="229"/>
      <c r="D217" s="70"/>
      <c r="E217" s="71"/>
      <c r="F217" s="230"/>
      <c r="G217" s="231" t="s">
        <v>428</v>
      </c>
      <c r="H217" s="72">
        <v>1000000</v>
      </c>
      <c r="I217" s="73" t="s">
        <v>4</v>
      </c>
      <c r="J217" s="73" t="s">
        <v>5</v>
      </c>
      <c r="K217" s="74">
        <v>12</v>
      </c>
      <c r="L217" s="73" t="s">
        <v>9</v>
      </c>
      <c r="M217" s="74"/>
      <c r="N217" s="74"/>
      <c r="O217" s="74"/>
      <c r="P217" s="74"/>
      <c r="Q217" s="74"/>
      <c r="R217" s="232" t="s">
        <v>8</v>
      </c>
      <c r="S217" s="95">
        <f>H217*K217</f>
        <v>12000000</v>
      </c>
    </row>
    <row r="218" spans="1:19" ht="18.95" customHeight="1" x14ac:dyDescent="0.15">
      <c r="A218" s="8" t="s">
        <v>0</v>
      </c>
      <c r="B218" s="235" t="s">
        <v>1</v>
      </c>
      <c r="C218" s="235" t="s">
        <v>2</v>
      </c>
      <c r="D218" s="9" t="s">
        <v>438</v>
      </c>
      <c r="E218" s="9" t="s">
        <v>439</v>
      </c>
      <c r="F218" s="9" t="s">
        <v>417</v>
      </c>
      <c r="G218" s="296" t="s">
        <v>3</v>
      </c>
      <c r="H218" s="296"/>
      <c r="I218" s="296"/>
      <c r="J218" s="296"/>
      <c r="K218" s="296"/>
      <c r="L218" s="296"/>
      <c r="M218" s="296"/>
      <c r="N218" s="296"/>
      <c r="O218" s="296"/>
      <c r="P218" s="296"/>
      <c r="Q218" s="296"/>
      <c r="R218" s="296"/>
      <c r="S218" s="297"/>
    </row>
    <row r="219" spans="1:19" ht="18.95" customHeight="1" x14ac:dyDescent="0.15">
      <c r="A219" s="24"/>
      <c r="B219" s="49"/>
      <c r="C219" s="243" t="s">
        <v>114</v>
      </c>
      <c r="D219" s="26">
        <v>9600000</v>
      </c>
      <c r="E219" s="27">
        <f>SUM(S219:S219)</f>
        <v>9600000</v>
      </c>
      <c r="F219" s="106">
        <f>E219-D219</f>
        <v>0</v>
      </c>
      <c r="G219" s="30" t="s">
        <v>115</v>
      </c>
      <c r="H219" s="29">
        <v>800000</v>
      </c>
      <c r="I219" s="30" t="s">
        <v>4</v>
      </c>
      <c r="J219" s="30" t="s">
        <v>5</v>
      </c>
      <c r="K219" s="31">
        <v>12</v>
      </c>
      <c r="L219" s="30" t="s">
        <v>9</v>
      </c>
      <c r="M219" s="31"/>
      <c r="N219" s="31"/>
      <c r="O219" s="31"/>
      <c r="P219" s="31"/>
      <c r="Q219" s="31"/>
      <c r="R219" s="30" t="s">
        <v>8</v>
      </c>
      <c r="S219" s="52">
        <f t="shared" ref="S219:S223" si="27">H219*K219</f>
        <v>9600000</v>
      </c>
    </row>
    <row r="220" spans="1:19" ht="18.95" customHeight="1" x14ac:dyDescent="0.15">
      <c r="A220" s="24"/>
      <c r="B220" s="49"/>
      <c r="C220" s="243" t="s">
        <v>116</v>
      </c>
      <c r="D220" s="26">
        <v>14400000</v>
      </c>
      <c r="E220" s="27">
        <f>SUM(S220:S222)</f>
        <v>14400000</v>
      </c>
      <c r="F220" s="106">
        <f>E220-D220</f>
        <v>0</v>
      </c>
      <c r="G220" s="30" t="s">
        <v>117</v>
      </c>
      <c r="H220" s="29">
        <v>100000</v>
      </c>
      <c r="I220" s="30" t="s">
        <v>4</v>
      </c>
      <c r="J220" s="30" t="s">
        <v>5</v>
      </c>
      <c r="K220" s="31">
        <v>12</v>
      </c>
      <c r="L220" s="30" t="s">
        <v>9</v>
      </c>
      <c r="M220" s="31"/>
      <c r="N220" s="31"/>
      <c r="O220" s="31"/>
      <c r="P220" s="31"/>
      <c r="Q220" s="31"/>
      <c r="R220" s="30" t="s">
        <v>8</v>
      </c>
      <c r="S220" s="52">
        <f t="shared" si="27"/>
        <v>1200000</v>
      </c>
    </row>
    <row r="221" spans="1:19" ht="18.95" customHeight="1" x14ac:dyDescent="0.15">
      <c r="A221" s="24"/>
      <c r="B221" s="49"/>
      <c r="C221" s="245"/>
      <c r="D221" s="34"/>
      <c r="E221" s="35"/>
      <c r="F221" s="131"/>
      <c r="G221" s="39" t="s">
        <v>245</v>
      </c>
      <c r="H221" s="38">
        <v>500000</v>
      </c>
      <c r="I221" s="39" t="s">
        <v>4</v>
      </c>
      <c r="J221" s="39" t="s">
        <v>5</v>
      </c>
      <c r="K221" s="41">
        <v>12</v>
      </c>
      <c r="L221" s="39" t="s">
        <v>9</v>
      </c>
      <c r="M221" s="41"/>
      <c r="N221" s="41"/>
      <c r="O221" s="41"/>
      <c r="P221" s="41"/>
      <c r="Q221" s="41"/>
      <c r="R221" s="39" t="s">
        <v>8</v>
      </c>
      <c r="S221" s="43">
        <f t="shared" ref="S221" si="28">H221*K221</f>
        <v>6000000</v>
      </c>
    </row>
    <row r="222" spans="1:19" ht="18.95" customHeight="1" x14ac:dyDescent="0.15">
      <c r="A222" s="24"/>
      <c r="B222" s="49"/>
      <c r="C222" s="139"/>
      <c r="D222" s="10"/>
      <c r="E222" s="116"/>
      <c r="F222" s="127"/>
      <c r="G222" s="117" t="s">
        <v>118</v>
      </c>
      <c r="H222" s="118">
        <v>600000</v>
      </c>
      <c r="I222" s="117" t="s">
        <v>4</v>
      </c>
      <c r="J222" s="117" t="s">
        <v>5</v>
      </c>
      <c r="K222" s="14">
        <v>12</v>
      </c>
      <c r="L222" s="117" t="s">
        <v>9</v>
      </c>
      <c r="M222" s="14"/>
      <c r="N222" s="14"/>
      <c r="O222" s="14"/>
      <c r="P222" s="14"/>
      <c r="Q222" s="14"/>
      <c r="R222" s="117" t="s">
        <v>8</v>
      </c>
      <c r="S222" s="119">
        <f t="shared" si="27"/>
        <v>7200000</v>
      </c>
    </row>
    <row r="223" spans="1:19" ht="18.95" customHeight="1" x14ac:dyDescent="0.15">
      <c r="A223" s="24"/>
      <c r="B223" s="49"/>
      <c r="C223" s="239" t="s">
        <v>119</v>
      </c>
      <c r="D223" s="16">
        <v>750000</v>
      </c>
      <c r="E223" s="17">
        <f>S223</f>
        <v>750000</v>
      </c>
      <c r="F223" s="125">
        <f>E223-D223</f>
        <v>0</v>
      </c>
      <c r="G223" s="20" t="s">
        <v>120</v>
      </c>
      <c r="H223" s="19">
        <v>750000</v>
      </c>
      <c r="I223" s="20" t="s">
        <v>4</v>
      </c>
      <c r="J223" s="20" t="s">
        <v>5</v>
      </c>
      <c r="K223" s="21">
        <v>1</v>
      </c>
      <c r="L223" s="20" t="s">
        <v>11</v>
      </c>
      <c r="M223" s="21"/>
      <c r="N223" s="21"/>
      <c r="O223" s="21"/>
      <c r="P223" s="21"/>
      <c r="Q223" s="21"/>
      <c r="R223" s="20" t="s">
        <v>8</v>
      </c>
      <c r="S223" s="22">
        <f t="shared" si="27"/>
        <v>750000</v>
      </c>
    </row>
    <row r="224" spans="1:19" ht="18.95" customHeight="1" x14ac:dyDescent="0.15">
      <c r="A224" s="24"/>
      <c r="B224" s="49"/>
      <c r="C224" s="243" t="s">
        <v>121</v>
      </c>
      <c r="D224" s="26">
        <v>30000000</v>
      </c>
      <c r="E224" s="27">
        <f>SUM(S224:S225)</f>
        <v>30000000</v>
      </c>
      <c r="F224" s="106">
        <f>E224-D224</f>
        <v>0</v>
      </c>
      <c r="G224" s="30" t="s">
        <v>122</v>
      </c>
      <c r="H224" s="29">
        <v>2000000</v>
      </c>
      <c r="I224" s="30" t="s">
        <v>4</v>
      </c>
      <c r="J224" s="30" t="s">
        <v>5</v>
      </c>
      <c r="K224" s="31">
        <v>12</v>
      </c>
      <c r="L224" s="30" t="s">
        <v>9</v>
      </c>
      <c r="M224" s="31"/>
      <c r="N224" s="31"/>
      <c r="O224" s="31"/>
      <c r="P224" s="31"/>
      <c r="Q224" s="31"/>
      <c r="R224" s="30" t="s">
        <v>8</v>
      </c>
      <c r="S224" s="52">
        <f>H224*K224</f>
        <v>24000000</v>
      </c>
    </row>
    <row r="225" spans="1:19" ht="18.95" customHeight="1" x14ac:dyDescent="0.15">
      <c r="A225" s="24"/>
      <c r="B225" s="49"/>
      <c r="C225" s="241"/>
      <c r="D225" s="34"/>
      <c r="E225" s="35"/>
      <c r="F225" s="131"/>
      <c r="G225" s="39" t="s">
        <v>123</v>
      </c>
      <c r="H225" s="38">
        <v>500000</v>
      </c>
      <c r="I225" s="39" t="s">
        <v>4</v>
      </c>
      <c r="J225" s="39" t="s">
        <v>5</v>
      </c>
      <c r="K225" s="41">
        <v>12</v>
      </c>
      <c r="L225" s="39" t="s">
        <v>9</v>
      </c>
      <c r="M225" s="41"/>
      <c r="N225" s="41"/>
      <c r="O225" s="41"/>
      <c r="P225" s="41"/>
      <c r="Q225" s="41"/>
      <c r="R225" s="42" t="s">
        <v>8</v>
      </c>
      <c r="S225" s="43">
        <f>H225*12</f>
        <v>6000000</v>
      </c>
    </row>
    <row r="226" spans="1:19" ht="18.95" customHeight="1" x14ac:dyDescent="0.15">
      <c r="A226" s="24"/>
      <c r="B226" s="18" t="s">
        <v>124</v>
      </c>
      <c r="C226" s="238"/>
      <c r="D226" s="16">
        <f>D227</f>
        <v>28940000</v>
      </c>
      <c r="E226" s="17">
        <f>E227</f>
        <v>27900000</v>
      </c>
      <c r="F226" s="125">
        <f>E226-D226</f>
        <v>-1040000</v>
      </c>
      <c r="G226" s="20"/>
      <c r="H226" s="19"/>
      <c r="I226" s="20"/>
      <c r="J226" s="20"/>
      <c r="K226" s="21"/>
      <c r="L226" s="20"/>
      <c r="M226" s="21"/>
      <c r="N226" s="21"/>
      <c r="O226" s="21"/>
      <c r="P226" s="21"/>
      <c r="Q226" s="21"/>
      <c r="R226" s="20"/>
      <c r="S226" s="22"/>
    </row>
    <row r="227" spans="1:19" ht="18.95" customHeight="1" x14ac:dyDescent="0.15">
      <c r="A227" s="24"/>
      <c r="B227" s="49"/>
      <c r="C227" s="144" t="s">
        <v>125</v>
      </c>
      <c r="D227" s="26">
        <v>28940000</v>
      </c>
      <c r="E227" s="27">
        <f>SUM(S227:S236)</f>
        <v>27900000</v>
      </c>
      <c r="F227" s="106">
        <f>E227-D227</f>
        <v>-1040000</v>
      </c>
      <c r="G227" s="30" t="s">
        <v>275</v>
      </c>
      <c r="H227" s="29">
        <v>150000</v>
      </c>
      <c r="I227" s="30" t="s">
        <v>4</v>
      </c>
      <c r="J227" s="30" t="s">
        <v>5</v>
      </c>
      <c r="K227" s="31">
        <v>12</v>
      </c>
      <c r="L227" s="30" t="s">
        <v>9</v>
      </c>
      <c r="M227" s="31"/>
      <c r="N227" s="31"/>
      <c r="O227" s="31"/>
      <c r="P227" s="31"/>
      <c r="Q227" s="31"/>
      <c r="R227" s="32" t="s">
        <v>8</v>
      </c>
      <c r="S227" s="52">
        <f t="shared" ref="S227" si="29">H227*K227</f>
        <v>1800000</v>
      </c>
    </row>
    <row r="228" spans="1:19" ht="18.95" customHeight="1" x14ac:dyDescent="0.15">
      <c r="A228" s="24"/>
      <c r="B228" s="49"/>
      <c r="C228" s="168"/>
      <c r="D228" s="34"/>
      <c r="E228" s="35"/>
      <c r="F228" s="131"/>
      <c r="G228" s="134" t="s">
        <v>430</v>
      </c>
      <c r="H228" s="38">
        <v>80000</v>
      </c>
      <c r="I228" s="39" t="s">
        <v>156</v>
      </c>
      <c r="J228" s="39" t="s">
        <v>157</v>
      </c>
      <c r="K228" s="41">
        <v>12</v>
      </c>
      <c r="L228" s="39" t="s">
        <v>158</v>
      </c>
      <c r="M228" s="41"/>
      <c r="N228" s="41"/>
      <c r="O228" s="41"/>
      <c r="P228" s="41"/>
      <c r="Q228" s="41"/>
      <c r="R228" s="42" t="s">
        <v>159</v>
      </c>
      <c r="S228" s="43">
        <f>H228*K228</f>
        <v>960000</v>
      </c>
    </row>
    <row r="229" spans="1:19" ht="18.95" customHeight="1" x14ac:dyDescent="0.15">
      <c r="A229" s="24"/>
      <c r="B229" s="49"/>
      <c r="C229" s="241"/>
      <c r="D229" s="34"/>
      <c r="E229" s="35"/>
      <c r="F229" s="131"/>
      <c r="G229" s="265" t="s">
        <v>274</v>
      </c>
      <c r="H229" s="38">
        <v>300000</v>
      </c>
      <c r="I229" s="39" t="s">
        <v>4</v>
      </c>
      <c r="J229" s="39" t="s">
        <v>5</v>
      </c>
      <c r="K229" s="41">
        <v>12</v>
      </c>
      <c r="L229" s="39" t="s">
        <v>9</v>
      </c>
      <c r="M229" s="41" t="s">
        <v>157</v>
      </c>
      <c r="N229" s="41">
        <v>2</v>
      </c>
      <c r="O229" s="41" t="s">
        <v>160</v>
      </c>
      <c r="P229" s="41"/>
      <c r="Q229" s="41"/>
      <c r="R229" s="42" t="s">
        <v>8</v>
      </c>
      <c r="S229" s="43">
        <f>H229*K229*N229</f>
        <v>7200000</v>
      </c>
    </row>
    <row r="230" spans="1:19" ht="18.95" customHeight="1" x14ac:dyDescent="0.15">
      <c r="A230" s="24"/>
      <c r="B230" s="49"/>
      <c r="C230" s="241"/>
      <c r="D230" s="34"/>
      <c r="E230" s="35"/>
      <c r="F230" s="131"/>
      <c r="G230" s="265" t="s">
        <v>278</v>
      </c>
      <c r="H230" s="38">
        <v>453333</v>
      </c>
      <c r="I230" s="39" t="s">
        <v>4</v>
      </c>
      <c r="J230" s="39" t="s">
        <v>5</v>
      </c>
      <c r="K230" s="41">
        <v>12</v>
      </c>
      <c r="L230" s="39" t="s">
        <v>9</v>
      </c>
      <c r="M230" s="41"/>
      <c r="N230" s="41"/>
      <c r="O230" s="41"/>
      <c r="P230" s="41"/>
      <c r="Q230" s="41"/>
      <c r="R230" s="42" t="s">
        <v>8</v>
      </c>
      <c r="S230" s="43">
        <v>5440000</v>
      </c>
    </row>
    <row r="231" spans="1:19" ht="20.25" x14ac:dyDescent="0.15">
      <c r="A231" s="24"/>
      <c r="B231" s="49"/>
      <c r="C231" s="241"/>
      <c r="D231" s="34"/>
      <c r="E231" s="35"/>
      <c r="F231" s="131"/>
      <c r="G231" s="265" t="s">
        <v>270</v>
      </c>
      <c r="H231" s="38">
        <v>1200000</v>
      </c>
      <c r="I231" s="39" t="s">
        <v>156</v>
      </c>
      <c r="J231" s="39" t="s">
        <v>157</v>
      </c>
      <c r="K231" s="41">
        <v>5</v>
      </c>
      <c r="L231" s="39" t="s">
        <v>158</v>
      </c>
      <c r="M231" s="41"/>
      <c r="N231" s="41"/>
      <c r="O231" s="41"/>
      <c r="P231" s="41"/>
      <c r="Q231" s="41"/>
      <c r="R231" s="42" t="s">
        <v>159</v>
      </c>
      <c r="S231" s="43">
        <f>H231*K231</f>
        <v>6000000</v>
      </c>
    </row>
    <row r="232" spans="1:19" ht="20.25" x14ac:dyDescent="0.15">
      <c r="A232" s="24"/>
      <c r="B232" s="49"/>
      <c r="C232" s="261"/>
      <c r="D232" s="34"/>
      <c r="E232" s="35"/>
      <c r="F232" s="131"/>
      <c r="G232" s="265" t="s">
        <v>272</v>
      </c>
      <c r="H232" s="38">
        <v>850000</v>
      </c>
      <c r="I232" s="39" t="s">
        <v>156</v>
      </c>
      <c r="J232" s="39" t="s">
        <v>157</v>
      </c>
      <c r="K232" s="41">
        <v>3</v>
      </c>
      <c r="L232" s="39" t="s">
        <v>273</v>
      </c>
      <c r="M232" s="41"/>
      <c r="N232" s="41"/>
      <c r="O232" s="41"/>
      <c r="P232" s="41"/>
      <c r="Q232" s="41"/>
      <c r="R232" s="42" t="s">
        <v>269</v>
      </c>
      <c r="S232" s="43">
        <f>H232*K232</f>
        <v>2550000</v>
      </c>
    </row>
    <row r="233" spans="1:19" ht="18.95" customHeight="1" x14ac:dyDescent="0.15">
      <c r="A233" s="24"/>
      <c r="B233" s="49"/>
      <c r="C233" s="245"/>
      <c r="D233" s="34"/>
      <c r="E233" s="35"/>
      <c r="F233" s="131"/>
      <c r="G233" s="121" t="s">
        <v>246</v>
      </c>
      <c r="H233" s="38">
        <v>150000</v>
      </c>
      <c r="I233" s="39" t="s">
        <v>226</v>
      </c>
      <c r="J233" s="39" t="s">
        <v>5</v>
      </c>
      <c r="K233" s="41">
        <v>2</v>
      </c>
      <c r="L233" s="39" t="s">
        <v>225</v>
      </c>
      <c r="M233" s="41"/>
      <c r="N233" s="41"/>
      <c r="O233" s="41"/>
      <c r="P233" s="41"/>
      <c r="Q233" s="41"/>
      <c r="R233" s="42" t="s">
        <v>8</v>
      </c>
      <c r="S233" s="43">
        <f t="shared" ref="S233" si="30">H233*K233</f>
        <v>300000</v>
      </c>
    </row>
    <row r="234" spans="1:19" ht="18.95" customHeight="1" x14ac:dyDescent="0.15">
      <c r="A234" s="24"/>
      <c r="B234" s="49"/>
      <c r="C234" s="261"/>
      <c r="D234" s="34"/>
      <c r="E234" s="35"/>
      <c r="F234" s="131"/>
      <c r="G234" s="265" t="s">
        <v>266</v>
      </c>
      <c r="H234" s="38">
        <v>1100000</v>
      </c>
      <c r="I234" s="39" t="s">
        <v>267</v>
      </c>
      <c r="J234" s="39" t="s">
        <v>5</v>
      </c>
      <c r="K234" s="41">
        <v>1</v>
      </c>
      <c r="L234" s="39" t="s">
        <v>268</v>
      </c>
      <c r="M234" s="41"/>
      <c r="N234" s="41"/>
      <c r="O234" s="41"/>
      <c r="P234" s="41"/>
      <c r="Q234" s="41"/>
      <c r="R234" s="42" t="s">
        <v>269</v>
      </c>
      <c r="S234" s="43">
        <f>H234*K234</f>
        <v>1100000</v>
      </c>
    </row>
    <row r="235" spans="1:19" ht="18.95" customHeight="1" x14ac:dyDescent="0.15">
      <c r="A235" s="24"/>
      <c r="B235" s="49"/>
      <c r="C235" s="267"/>
      <c r="D235" s="34"/>
      <c r="E235" s="35"/>
      <c r="F235" s="131"/>
      <c r="G235" s="265" t="s">
        <v>271</v>
      </c>
      <c r="H235" s="38">
        <v>1550000</v>
      </c>
      <c r="I235" s="39" t="s">
        <v>267</v>
      </c>
      <c r="J235" s="39" t="s">
        <v>157</v>
      </c>
      <c r="K235" s="41">
        <v>1</v>
      </c>
      <c r="L235" s="39" t="s">
        <v>227</v>
      </c>
      <c r="M235" s="41"/>
      <c r="N235" s="41"/>
      <c r="O235" s="41"/>
      <c r="P235" s="41"/>
      <c r="Q235" s="41"/>
      <c r="R235" s="42" t="s">
        <v>269</v>
      </c>
      <c r="S235" s="43">
        <f>H235*K235</f>
        <v>1550000</v>
      </c>
    </row>
    <row r="236" spans="1:19" ht="18.95" customHeight="1" x14ac:dyDescent="0.15">
      <c r="A236" s="24"/>
      <c r="B236" s="49"/>
      <c r="C236" s="241"/>
      <c r="D236" s="34"/>
      <c r="E236" s="35"/>
      <c r="F236" s="131"/>
      <c r="G236" s="265" t="s">
        <v>425</v>
      </c>
      <c r="H236" s="38">
        <v>1000000</v>
      </c>
      <c r="I236" s="39" t="s">
        <v>267</v>
      </c>
      <c r="J236" s="39" t="s">
        <v>277</v>
      </c>
      <c r="K236" s="41">
        <v>1</v>
      </c>
      <c r="L236" s="39" t="s">
        <v>276</v>
      </c>
      <c r="M236" s="41"/>
      <c r="N236" s="41"/>
      <c r="O236" s="41"/>
      <c r="P236" s="41"/>
      <c r="Q236" s="41"/>
      <c r="R236" s="42" t="s">
        <v>269</v>
      </c>
      <c r="S236" s="43">
        <f>H236*K236</f>
        <v>1000000</v>
      </c>
    </row>
    <row r="237" spans="1:19" ht="18.95" customHeight="1" x14ac:dyDescent="0.15">
      <c r="A237" s="145" t="s">
        <v>126</v>
      </c>
      <c r="B237" s="20"/>
      <c r="C237" s="237"/>
      <c r="D237" s="16">
        <f>D238</f>
        <v>0</v>
      </c>
      <c r="E237" s="17">
        <f>E238</f>
        <v>0</v>
      </c>
      <c r="F237" s="125">
        <f>E237-D237</f>
        <v>0</v>
      </c>
      <c r="G237" s="20"/>
      <c r="H237" s="19"/>
      <c r="I237" s="20"/>
      <c r="J237" s="20"/>
      <c r="K237" s="21"/>
      <c r="L237" s="20"/>
      <c r="M237" s="21"/>
      <c r="N237" s="21"/>
      <c r="O237" s="21"/>
      <c r="P237" s="21"/>
      <c r="Q237" s="21"/>
      <c r="R237" s="20"/>
      <c r="S237" s="22"/>
    </row>
    <row r="238" spans="1:19" ht="18.95" customHeight="1" x14ac:dyDescent="0.15">
      <c r="A238" s="23"/>
      <c r="B238" s="18" t="s">
        <v>127</v>
      </c>
      <c r="C238" s="237"/>
      <c r="D238" s="26">
        <f>D239</f>
        <v>0</v>
      </c>
      <c r="E238" s="27">
        <f>E239</f>
        <v>0</v>
      </c>
      <c r="F238" s="106">
        <f>E238-D238</f>
        <v>0</v>
      </c>
      <c r="G238" s="30"/>
      <c r="H238" s="29"/>
      <c r="I238" s="30"/>
      <c r="J238" s="30"/>
      <c r="K238" s="31"/>
      <c r="L238" s="30"/>
      <c r="M238" s="31"/>
      <c r="N238" s="31"/>
      <c r="O238" s="31"/>
      <c r="P238" s="31"/>
      <c r="Q238" s="31"/>
      <c r="R238" s="30"/>
      <c r="S238" s="52"/>
    </row>
    <row r="239" spans="1:19" ht="18.95" customHeight="1" x14ac:dyDescent="0.15">
      <c r="A239" s="24"/>
      <c r="B239" s="49"/>
      <c r="C239" s="144" t="s">
        <v>128</v>
      </c>
      <c r="D239" s="26">
        <v>0</v>
      </c>
      <c r="E239" s="27">
        <f>S239</f>
        <v>0</v>
      </c>
      <c r="F239" s="106">
        <f>E239-D239</f>
        <v>0</v>
      </c>
      <c r="G239" s="146"/>
      <c r="H239" s="29"/>
      <c r="I239" s="30"/>
      <c r="J239" s="30"/>
      <c r="K239" s="31"/>
      <c r="L239" s="30"/>
      <c r="M239" s="31"/>
      <c r="N239" s="31"/>
      <c r="O239" s="31"/>
      <c r="P239" s="31"/>
      <c r="Q239" s="31"/>
      <c r="R239" s="32"/>
      <c r="S239" s="52"/>
    </row>
    <row r="240" spans="1:19" ht="18.95" customHeight="1" x14ac:dyDescent="0.15">
      <c r="A240" s="145" t="s">
        <v>129</v>
      </c>
      <c r="B240" s="20"/>
      <c r="C240" s="237"/>
      <c r="D240" s="16">
        <v>0</v>
      </c>
      <c r="E240" s="17">
        <f>E241</f>
        <v>0</v>
      </c>
      <c r="F240" s="125">
        <f>E240-D240</f>
        <v>0</v>
      </c>
      <c r="G240" s="20"/>
      <c r="H240" s="19"/>
      <c r="I240" s="20"/>
      <c r="J240" s="20"/>
      <c r="K240" s="21"/>
      <c r="L240" s="20"/>
      <c r="M240" s="21"/>
      <c r="N240" s="21"/>
      <c r="O240" s="21"/>
      <c r="P240" s="21"/>
      <c r="Q240" s="21"/>
      <c r="R240" s="20"/>
      <c r="S240" s="22"/>
    </row>
    <row r="241" spans="1:20" ht="18.95" customHeight="1" x14ac:dyDescent="0.15">
      <c r="A241" s="23"/>
      <c r="B241" s="18" t="s">
        <v>130</v>
      </c>
      <c r="C241" s="237"/>
      <c r="D241" s="26">
        <v>0</v>
      </c>
      <c r="E241" s="27">
        <f>E242</f>
        <v>0</v>
      </c>
      <c r="F241" s="125">
        <f t="shared" ref="F241:F246" si="31">E241-D241</f>
        <v>0</v>
      </c>
      <c r="G241" s="30"/>
      <c r="H241" s="29"/>
      <c r="I241" s="30"/>
      <c r="J241" s="30"/>
      <c r="K241" s="31"/>
      <c r="L241" s="30"/>
      <c r="M241" s="31"/>
      <c r="N241" s="31"/>
      <c r="O241" s="31"/>
      <c r="P241" s="31"/>
      <c r="Q241" s="31"/>
      <c r="R241" s="30"/>
      <c r="S241" s="52"/>
    </row>
    <row r="242" spans="1:20" ht="18.95" customHeight="1" x14ac:dyDescent="0.15">
      <c r="A242" s="24"/>
      <c r="B242" s="49"/>
      <c r="C242" s="85" t="s">
        <v>131</v>
      </c>
      <c r="D242" s="26">
        <v>0</v>
      </c>
      <c r="E242" s="27">
        <v>0</v>
      </c>
      <c r="F242" s="125">
        <f t="shared" si="31"/>
        <v>0</v>
      </c>
      <c r="G242" s="30"/>
      <c r="H242" s="29"/>
      <c r="I242" s="30"/>
      <c r="J242" s="30"/>
      <c r="K242" s="31"/>
      <c r="L242" s="30"/>
      <c r="M242" s="31"/>
      <c r="N242" s="31"/>
      <c r="O242" s="31"/>
      <c r="P242" s="31"/>
      <c r="Q242" s="31"/>
      <c r="R242" s="30"/>
      <c r="S242" s="52"/>
    </row>
    <row r="243" spans="1:20" ht="18.95" customHeight="1" x14ac:dyDescent="0.15">
      <c r="A243" s="145" t="s">
        <v>132</v>
      </c>
      <c r="B243" s="20"/>
      <c r="C243" s="237"/>
      <c r="D243" s="16">
        <v>0</v>
      </c>
      <c r="E243" s="17">
        <f>E244</f>
        <v>0</v>
      </c>
      <c r="F243" s="125">
        <f t="shared" si="31"/>
        <v>0</v>
      </c>
      <c r="G243" s="20"/>
      <c r="H243" s="19"/>
      <c r="I243" s="20"/>
      <c r="J243" s="20"/>
      <c r="K243" s="21"/>
      <c r="L243" s="20"/>
      <c r="M243" s="21"/>
      <c r="N243" s="21"/>
      <c r="O243" s="21"/>
      <c r="P243" s="21"/>
      <c r="Q243" s="21"/>
      <c r="R243" s="20"/>
      <c r="S243" s="22"/>
    </row>
    <row r="244" spans="1:20" ht="18.95" customHeight="1" x14ac:dyDescent="0.15">
      <c r="A244" s="23"/>
      <c r="B244" s="18" t="s">
        <v>133</v>
      </c>
      <c r="C244" s="237"/>
      <c r="D244" s="26">
        <v>0</v>
      </c>
      <c r="E244" s="27">
        <f>E246</f>
        <v>0</v>
      </c>
      <c r="F244" s="125">
        <f t="shared" si="31"/>
        <v>0</v>
      </c>
      <c r="G244" s="30"/>
      <c r="H244" s="29"/>
      <c r="I244" s="30"/>
      <c r="J244" s="30"/>
      <c r="K244" s="31"/>
      <c r="L244" s="30"/>
      <c r="M244" s="31"/>
      <c r="N244" s="31"/>
      <c r="O244" s="31"/>
      <c r="P244" s="31"/>
      <c r="Q244" s="31"/>
      <c r="R244" s="30"/>
      <c r="S244" s="52"/>
    </row>
    <row r="245" spans="1:20" ht="18.95" customHeight="1" x14ac:dyDescent="0.15">
      <c r="A245" s="24"/>
      <c r="B245" s="49"/>
      <c r="C245" s="84" t="s">
        <v>134</v>
      </c>
      <c r="D245" s="26">
        <v>0</v>
      </c>
      <c r="E245" s="27">
        <v>0</v>
      </c>
      <c r="F245" s="125">
        <f t="shared" si="31"/>
        <v>0</v>
      </c>
      <c r="G245" s="30"/>
      <c r="H245" s="29"/>
      <c r="I245" s="30"/>
      <c r="J245" s="30"/>
      <c r="K245" s="31"/>
      <c r="L245" s="30"/>
      <c r="M245" s="31"/>
      <c r="N245" s="31"/>
      <c r="O245" s="31"/>
      <c r="P245" s="31"/>
      <c r="Q245" s="31"/>
      <c r="R245" s="30"/>
      <c r="S245" s="52"/>
    </row>
    <row r="246" spans="1:20" ht="18.95" customHeight="1" x14ac:dyDescent="0.15">
      <c r="A246" s="24"/>
      <c r="B246" s="49"/>
      <c r="C246" s="84" t="s">
        <v>135</v>
      </c>
      <c r="D246" s="26">
        <v>0</v>
      </c>
      <c r="E246" s="27">
        <v>0</v>
      </c>
      <c r="F246" s="125">
        <f t="shared" si="31"/>
        <v>0</v>
      </c>
      <c r="G246" s="30"/>
      <c r="H246" s="29"/>
      <c r="I246" s="30"/>
      <c r="J246" s="30"/>
      <c r="K246" s="31"/>
      <c r="L246" s="30"/>
      <c r="M246" s="31"/>
      <c r="N246" s="31"/>
      <c r="O246" s="31"/>
      <c r="P246" s="31"/>
      <c r="Q246" s="31"/>
      <c r="R246" s="30"/>
      <c r="S246" s="52"/>
    </row>
    <row r="247" spans="1:20" ht="18.95" customHeight="1" x14ac:dyDescent="0.15">
      <c r="A247" s="286" t="s">
        <v>136</v>
      </c>
      <c r="B247" s="287"/>
      <c r="C247" s="237"/>
      <c r="D247" s="16">
        <f>D248</f>
        <v>4156880</v>
      </c>
      <c r="E247" s="17">
        <f>E248</f>
        <v>4203880</v>
      </c>
      <c r="F247" s="48">
        <f>E247-D247</f>
        <v>47000</v>
      </c>
      <c r="G247" s="20"/>
      <c r="H247" s="19"/>
      <c r="I247" s="20"/>
      <c r="J247" s="20"/>
      <c r="K247" s="21"/>
      <c r="L247" s="20"/>
      <c r="M247" s="21"/>
      <c r="N247" s="21"/>
      <c r="O247" s="21"/>
      <c r="P247" s="21"/>
      <c r="Q247" s="21"/>
      <c r="R247" s="20"/>
      <c r="S247" s="22"/>
    </row>
    <row r="248" spans="1:20" ht="18.95" customHeight="1" x14ac:dyDescent="0.15">
      <c r="A248" s="77"/>
      <c r="B248" s="236" t="s">
        <v>137</v>
      </c>
      <c r="C248" s="239"/>
      <c r="D248" s="16">
        <f>D249</f>
        <v>4156880</v>
      </c>
      <c r="E248" s="17">
        <f>E249</f>
        <v>4203880</v>
      </c>
      <c r="F248" s="50">
        <f t="shared" ref="F248:F260" si="32">E248-D248</f>
        <v>47000</v>
      </c>
      <c r="G248" s="20"/>
      <c r="H248" s="19"/>
      <c r="I248" s="20"/>
      <c r="J248" s="20"/>
      <c r="K248" s="21"/>
      <c r="L248" s="20"/>
      <c r="M248" s="21"/>
      <c r="N248" s="21"/>
      <c r="O248" s="21"/>
      <c r="P248" s="21"/>
      <c r="Q248" s="21"/>
      <c r="R248" s="20"/>
      <c r="S248" s="22"/>
    </row>
    <row r="249" spans="1:20" ht="18.95" customHeight="1" x14ac:dyDescent="0.15">
      <c r="A249" s="78"/>
      <c r="B249" s="240"/>
      <c r="C249" s="241" t="s">
        <v>138</v>
      </c>
      <c r="D249" s="34">
        <v>4156880</v>
      </c>
      <c r="E249" s="35">
        <f>SUM(S249:S250)</f>
        <v>4203880</v>
      </c>
      <c r="F249" s="50">
        <f t="shared" si="32"/>
        <v>47000</v>
      </c>
      <c r="G249" s="39" t="s">
        <v>155</v>
      </c>
      <c r="H249" s="38">
        <v>308656</v>
      </c>
      <c r="I249" s="39" t="s">
        <v>4</v>
      </c>
      <c r="J249" s="39" t="s">
        <v>5</v>
      </c>
      <c r="K249" s="41">
        <v>12</v>
      </c>
      <c r="L249" s="39" t="s">
        <v>9</v>
      </c>
      <c r="M249" s="41"/>
      <c r="N249" s="41"/>
      <c r="O249" s="41"/>
      <c r="P249" s="41"/>
      <c r="Q249" s="41"/>
      <c r="R249" s="42" t="s">
        <v>8</v>
      </c>
      <c r="S249" s="43">
        <v>3703880</v>
      </c>
      <c r="T249" s="148"/>
    </row>
    <row r="250" spans="1:20" ht="18.95" customHeight="1" x14ac:dyDescent="0.15">
      <c r="A250" s="24"/>
      <c r="B250" s="49"/>
      <c r="C250" s="241"/>
      <c r="D250" s="34"/>
      <c r="E250" s="35"/>
      <c r="F250" s="131"/>
      <c r="G250" s="39" t="s">
        <v>175</v>
      </c>
      <c r="H250" s="38">
        <v>500000</v>
      </c>
      <c r="I250" s="39" t="s">
        <v>176</v>
      </c>
      <c r="J250" s="39" t="s">
        <v>177</v>
      </c>
      <c r="K250" s="41">
        <v>1</v>
      </c>
      <c r="L250" s="39" t="s">
        <v>178</v>
      </c>
      <c r="M250" s="41"/>
      <c r="N250" s="41"/>
      <c r="O250" s="41"/>
      <c r="P250" s="41"/>
      <c r="Q250" s="41"/>
      <c r="R250" s="42" t="s">
        <v>179</v>
      </c>
      <c r="S250" s="43">
        <f>H250*K250</f>
        <v>500000</v>
      </c>
    </row>
    <row r="251" spans="1:20" ht="18.95" customHeight="1" x14ac:dyDescent="0.15">
      <c r="A251" s="149" t="s">
        <v>139</v>
      </c>
      <c r="B251" s="76"/>
      <c r="C251" s="237"/>
      <c r="D251" s="16">
        <f>D252</f>
        <v>23587154</v>
      </c>
      <c r="E251" s="17">
        <f>E252</f>
        <v>34641846</v>
      </c>
      <c r="F251" s="48">
        <f t="shared" si="32"/>
        <v>11054692</v>
      </c>
      <c r="G251" s="20"/>
      <c r="H251" s="19"/>
      <c r="I251" s="20"/>
      <c r="J251" s="20"/>
      <c r="K251" s="21"/>
      <c r="L251" s="20"/>
      <c r="M251" s="21"/>
      <c r="N251" s="21"/>
      <c r="O251" s="21"/>
      <c r="P251" s="21"/>
      <c r="Q251" s="21"/>
      <c r="R251" s="20"/>
      <c r="S251" s="22"/>
    </row>
    <row r="252" spans="1:20" ht="18.95" customHeight="1" x14ac:dyDescent="0.15">
      <c r="A252" s="77"/>
      <c r="B252" s="294" t="s">
        <v>140</v>
      </c>
      <c r="C252" s="295"/>
      <c r="D252" s="26">
        <f>D253+D254</f>
        <v>23587154</v>
      </c>
      <c r="E252" s="27">
        <f>E253+E254</f>
        <v>34641846</v>
      </c>
      <c r="F252" s="50">
        <f t="shared" si="32"/>
        <v>11054692</v>
      </c>
      <c r="G252" s="30"/>
      <c r="H252" s="29"/>
      <c r="I252" s="30"/>
      <c r="J252" s="30"/>
      <c r="K252" s="31"/>
      <c r="L252" s="30"/>
      <c r="M252" s="31"/>
      <c r="N252" s="31"/>
      <c r="O252" s="31"/>
      <c r="P252" s="31"/>
      <c r="Q252" s="31"/>
      <c r="R252" s="30"/>
      <c r="S252" s="52"/>
    </row>
    <row r="253" spans="1:20" ht="18.95" customHeight="1" x14ac:dyDescent="0.15">
      <c r="A253" s="78"/>
      <c r="B253" s="242"/>
      <c r="C253" s="243" t="s">
        <v>141</v>
      </c>
      <c r="D253" s="26">
        <v>23577154</v>
      </c>
      <c r="E253" s="270">
        <f>S253</f>
        <v>34631846</v>
      </c>
      <c r="F253" s="50">
        <f t="shared" si="32"/>
        <v>11054692</v>
      </c>
      <c r="G253" s="30" t="s">
        <v>142</v>
      </c>
      <c r="H253" s="150"/>
      <c r="I253" s="30"/>
      <c r="J253" s="151"/>
      <c r="K253" s="152"/>
      <c r="L253" s="30"/>
      <c r="M253" s="31"/>
      <c r="N253" s="31"/>
      <c r="O253" s="31"/>
      <c r="P253" s="31"/>
      <c r="Q253" s="31"/>
      <c r="R253" s="32" t="s">
        <v>8</v>
      </c>
      <c r="S253" s="52">
        <v>34631846</v>
      </c>
    </row>
    <row r="254" spans="1:20" ht="18.95" customHeight="1" x14ac:dyDescent="0.15">
      <c r="A254" s="78"/>
      <c r="B254" s="240"/>
      <c r="C254" s="243" t="s">
        <v>143</v>
      </c>
      <c r="D254" s="26">
        <v>10000</v>
      </c>
      <c r="E254" s="27">
        <f>S254</f>
        <v>10000</v>
      </c>
      <c r="F254" s="50">
        <f t="shared" si="32"/>
        <v>0</v>
      </c>
      <c r="G254" s="30" t="s">
        <v>144</v>
      </c>
      <c r="H254" s="29">
        <v>10000</v>
      </c>
      <c r="I254" s="30" t="s">
        <v>4</v>
      </c>
      <c r="J254" s="30" t="s">
        <v>5</v>
      </c>
      <c r="K254" s="153">
        <v>1</v>
      </c>
      <c r="L254" s="30" t="s">
        <v>13</v>
      </c>
      <c r="M254" s="31"/>
      <c r="N254" s="31"/>
      <c r="O254" s="31"/>
      <c r="P254" s="31"/>
      <c r="Q254" s="31"/>
      <c r="R254" s="32" t="s">
        <v>8</v>
      </c>
      <c r="S254" s="52">
        <f>ROUND(H254*K254,-1)</f>
        <v>10000</v>
      </c>
    </row>
    <row r="255" spans="1:20" ht="18.95" customHeight="1" x14ac:dyDescent="0.15">
      <c r="A255" s="286" t="s">
        <v>145</v>
      </c>
      <c r="B255" s="287"/>
      <c r="C255" s="237"/>
      <c r="D255" s="16">
        <f>D256</f>
        <v>0</v>
      </c>
      <c r="E255" s="17">
        <f>E256</f>
        <v>0</v>
      </c>
      <c r="F255" s="125">
        <f t="shared" si="32"/>
        <v>0</v>
      </c>
      <c r="G255" s="20"/>
      <c r="H255" s="19"/>
      <c r="I255" s="20"/>
      <c r="J255" s="20"/>
      <c r="K255" s="21"/>
      <c r="L255" s="20"/>
      <c r="M255" s="21"/>
      <c r="N255" s="21"/>
      <c r="O255" s="21"/>
      <c r="P255" s="21"/>
      <c r="Q255" s="21"/>
      <c r="R255" s="20"/>
      <c r="S255" s="22"/>
    </row>
    <row r="256" spans="1:20" ht="18.95" customHeight="1" x14ac:dyDescent="0.15">
      <c r="A256" s="77"/>
      <c r="B256" s="294" t="s">
        <v>146</v>
      </c>
      <c r="C256" s="295"/>
      <c r="D256" s="26">
        <f>D257</f>
        <v>0</v>
      </c>
      <c r="E256" s="27">
        <f>E257</f>
        <v>0</v>
      </c>
      <c r="F256" s="125">
        <f t="shared" si="32"/>
        <v>0</v>
      </c>
      <c r="G256" s="30"/>
      <c r="H256" s="29"/>
      <c r="I256" s="30"/>
      <c r="J256" s="30"/>
      <c r="K256" s="31"/>
      <c r="L256" s="30"/>
      <c r="M256" s="31"/>
      <c r="N256" s="31"/>
      <c r="O256" s="31"/>
      <c r="P256" s="31"/>
      <c r="Q256" s="31"/>
      <c r="R256" s="30"/>
      <c r="S256" s="52"/>
    </row>
    <row r="257" spans="1:19" ht="18.95" customHeight="1" x14ac:dyDescent="0.15">
      <c r="A257" s="78"/>
      <c r="B257" s="242"/>
      <c r="C257" s="85" t="s">
        <v>147</v>
      </c>
      <c r="D257" s="26">
        <v>0</v>
      </c>
      <c r="E257" s="27">
        <f>S257</f>
        <v>0</v>
      </c>
      <c r="F257" s="125">
        <f t="shared" si="32"/>
        <v>0</v>
      </c>
      <c r="G257" s="30"/>
      <c r="H257" s="29"/>
      <c r="I257" s="30"/>
      <c r="J257" s="30"/>
      <c r="K257" s="154"/>
      <c r="L257" s="30"/>
      <c r="M257" s="31"/>
      <c r="N257" s="31"/>
      <c r="O257" s="31"/>
      <c r="P257" s="31"/>
      <c r="Q257" s="31"/>
      <c r="R257" s="32"/>
      <c r="S257" s="52"/>
    </row>
    <row r="258" spans="1:19" ht="18.95" customHeight="1" x14ac:dyDescent="0.15">
      <c r="A258" s="286" t="s">
        <v>148</v>
      </c>
      <c r="B258" s="287"/>
      <c r="C258" s="237"/>
      <c r="D258" s="16">
        <f>D259</f>
        <v>43333320</v>
      </c>
      <c r="E258" s="17">
        <f>E259</f>
        <v>43333320</v>
      </c>
      <c r="F258" s="125">
        <f t="shared" si="32"/>
        <v>0</v>
      </c>
      <c r="G258" s="20"/>
      <c r="H258" s="19"/>
      <c r="I258" s="20"/>
      <c r="J258" s="20"/>
      <c r="K258" s="21"/>
      <c r="L258" s="20"/>
      <c r="M258" s="21"/>
      <c r="N258" s="21"/>
      <c r="O258" s="21"/>
      <c r="P258" s="21"/>
      <c r="Q258" s="21"/>
      <c r="R258" s="20"/>
      <c r="S258" s="22"/>
    </row>
    <row r="259" spans="1:19" ht="18.95" customHeight="1" x14ac:dyDescent="0.15">
      <c r="A259" s="77"/>
      <c r="B259" s="242" t="s">
        <v>149</v>
      </c>
      <c r="C259" s="243"/>
      <c r="D259" s="26">
        <f>D260</f>
        <v>43333320</v>
      </c>
      <c r="E259" s="27">
        <f>E260</f>
        <v>43333320</v>
      </c>
      <c r="F259" s="125">
        <f t="shared" si="32"/>
        <v>0</v>
      </c>
      <c r="G259" s="30"/>
      <c r="H259" s="29"/>
      <c r="I259" s="30"/>
      <c r="J259" s="30"/>
      <c r="K259" s="31"/>
      <c r="L259" s="30"/>
      <c r="M259" s="31"/>
      <c r="N259" s="31"/>
      <c r="O259" s="31"/>
      <c r="P259" s="31"/>
      <c r="Q259" s="31"/>
      <c r="R259" s="30"/>
      <c r="S259" s="52"/>
    </row>
    <row r="260" spans="1:19" ht="18.95" customHeight="1" x14ac:dyDescent="0.15">
      <c r="A260" s="147"/>
      <c r="B260" s="155"/>
      <c r="C260" s="156" t="s">
        <v>150</v>
      </c>
      <c r="D260" s="157">
        <v>43333320</v>
      </c>
      <c r="E260" s="158">
        <f>S260</f>
        <v>43333320</v>
      </c>
      <c r="F260" s="159">
        <f t="shared" si="32"/>
        <v>0</v>
      </c>
      <c r="G260" s="160" t="s">
        <v>284</v>
      </c>
      <c r="H260" s="161">
        <v>7222220</v>
      </c>
      <c r="I260" s="160" t="s">
        <v>285</v>
      </c>
      <c r="J260" s="160" t="s">
        <v>286</v>
      </c>
      <c r="K260" s="162">
        <v>6</v>
      </c>
      <c r="L260" s="160" t="s">
        <v>287</v>
      </c>
      <c r="M260" s="162"/>
      <c r="N260" s="162"/>
      <c r="O260" s="162"/>
      <c r="P260" s="162"/>
      <c r="Q260" s="162"/>
      <c r="R260" s="163" t="s">
        <v>288</v>
      </c>
      <c r="S260" s="164">
        <f>ROUND(H260*K260,-1)</f>
        <v>43333320</v>
      </c>
    </row>
  </sheetData>
  <mergeCells count="35">
    <mergeCell ref="A1:S1"/>
    <mergeCell ref="G3:S3"/>
    <mergeCell ref="A4:C4"/>
    <mergeCell ref="A5:C5"/>
    <mergeCell ref="B6:C6"/>
    <mergeCell ref="A19:C19"/>
    <mergeCell ref="B20:C20"/>
    <mergeCell ref="A22:C22"/>
    <mergeCell ref="B23:C23"/>
    <mergeCell ref="A25:C25"/>
    <mergeCell ref="B26:C26"/>
    <mergeCell ref="G52:S52"/>
    <mergeCell ref="A75:C75"/>
    <mergeCell ref="B76:C76"/>
    <mergeCell ref="A99:S99"/>
    <mergeCell ref="G101:S101"/>
    <mergeCell ref="A102:C102"/>
    <mergeCell ref="A103:C103"/>
    <mergeCell ref="K115:L115"/>
    <mergeCell ref="K116:L116"/>
    <mergeCell ref="K117:L117"/>
    <mergeCell ref="K118:L118"/>
    <mergeCell ref="K119:L119"/>
    <mergeCell ref="A258:B258"/>
    <mergeCell ref="B134:C134"/>
    <mergeCell ref="A194:C194"/>
    <mergeCell ref="B195:C195"/>
    <mergeCell ref="A206:B206"/>
    <mergeCell ref="B207:C207"/>
    <mergeCell ref="A247:B247"/>
    <mergeCell ref="B252:C252"/>
    <mergeCell ref="A255:B255"/>
    <mergeCell ref="B256:C256"/>
    <mergeCell ref="G159:S159"/>
    <mergeCell ref="G218:S218"/>
  </mergeCells>
  <phoneticPr fontId="4" type="noConversion"/>
  <printOptions horizontalCentered="1"/>
  <pageMargins left="0.39370078740157483" right="0.39370078740157483" top="0.78740157480314965" bottom="0.59055118110236227" header="0" footer="0"/>
  <pageSetup paperSize="9" scale="69" firstPageNumber="299" orientation="portrait" useFirstPageNumber="1" r:id="rId1"/>
  <headerFooter alignWithMargins="0">
    <oddFooter>&amp;C&amp;P</oddFooter>
  </headerFooter>
  <rowBreaks count="4" manualBreakCount="4">
    <brk id="51" max="16383" man="1"/>
    <brk id="98" max="18" man="1"/>
    <brk id="158" max="18" man="1"/>
    <brk id="2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추경예산총칙</vt:lpstr>
      <vt:lpstr>추경예산총괄 </vt:lpstr>
      <vt:lpstr>추경예산내역</vt:lpstr>
      <vt:lpstr>'추경예산총괄 '!Print_Area</vt:lpstr>
      <vt:lpstr>추경예산총칙!Print_Area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Windows 사용자</cp:lastModifiedBy>
  <cp:lastPrinted>2018-02-23T08:49:04Z</cp:lastPrinted>
  <dcterms:created xsi:type="dcterms:W3CDTF">2016-11-29T02:00:33Z</dcterms:created>
  <dcterms:modified xsi:type="dcterms:W3CDTF">2018-03-05T03:06:45Z</dcterms:modified>
</cp:coreProperties>
</file>