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425" yWindow="0" windowWidth="18420" windowHeight="12285"/>
  </bookViews>
  <sheets>
    <sheet name="총괄" sheetId="10" r:id="rId1"/>
    <sheet name="세입" sheetId="8" r:id="rId2"/>
    <sheet name="세출" sheetId="9" r:id="rId3"/>
    <sheet name="추경사유서" sheetId="11" r:id="rId4"/>
  </sheets>
  <definedNames>
    <definedName name="_xlnm.Print_Area" localSheetId="1">세입!$B$2:$R$26</definedName>
    <definedName name="_xlnm.Print_Area" localSheetId="2">세출!$B$2:$U$141</definedName>
    <definedName name="_xlnm.Print_Area" localSheetId="0">총괄!$B$1:$O$63</definedName>
    <definedName name="_xlnm.Print_Area" localSheetId="3">추경사유서!$A$1:$G$31</definedName>
    <definedName name="_xlnm.Print_Titles" localSheetId="2">세출!$3:$4</definedName>
  </definedNames>
  <calcPr calcId="125725"/>
</workbook>
</file>

<file path=xl/calcChain.xml><?xml version="1.0" encoding="utf-8"?>
<calcChain xmlns="http://schemas.openxmlformats.org/spreadsheetml/2006/main">
  <c r="E4" i="11"/>
  <c r="D4"/>
  <c r="F7"/>
  <c r="E7"/>
  <c r="D7"/>
  <c r="H6" i="10"/>
  <c r="G6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44"/>
  <c r="O45"/>
  <c r="O39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U131" i="9"/>
  <c r="D6" i="11"/>
  <c r="D5"/>
  <c r="U122" i="9"/>
  <c r="F99"/>
  <c r="U126"/>
  <c r="F18" i="8"/>
  <c r="D31" i="11" l="1"/>
  <c r="C31"/>
  <c r="B31"/>
  <c r="A31"/>
  <c r="U140" i="9"/>
  <c r="F140" s="1"/>
  <c r="L58" i="10"/>
  <c r="D30" i="11" s="1"/>
  <c r="F141" i="9"/>
  <c r="L9" i="10"/>
  <c r="U136" i="9"/>
  <c r="U104"/>
  <c r="F136" l="1"/>
  <c r="M58" i="10" s="1"/>
  <c r="E30" i="11" s="1"/>
  <c r="F30" s="1"/>
  <c r="M62" i="10"/>
  <c r="M57" l="1"/>
  <c r="N58"/>
  <c r="U38" i="9"/>
  <c r="U11"/>
  <c r="U91"/>
  <c r="U102" l="1"/>
  <c r="U90" l="1"/>
  <c r="U89" s="1"/>
  <c r="U70"/>
  <c r="F55" l="1"/>
  <c r="R9" i="8" l="1"/>
  <c r="U40" i="9"/>
  <c r="U39"/>
  <c r="U37"/>
  <c r="U36"/>
  <c r="U13"/>
  <c r="R11" i="8"/>
  <c r="R17" l="1"/>
  <c r="U108" i="9"/>
  <c r="U47"/>
  <c r="U46"/>
  <c r="U45" l="1"/>
  <c r="U44"/>
  <c r="G44"/>
  <c r="U43"/>
  <c r="G43"/>
  <c r="U42"/>
  <c r="G42"/>
  <c r="U41"/>
  <c r="G40"/>
  <c r="G39"/>
  <c r="G36"/>
  <c r="G35"/>
  <c r="G48"/>
  <c r="U51"/>
  <c r="G51"/>
  <c r="U50"/>
  <c r="U49"/>
  <c r="G49"/>
  <c r="U72"/>
  <c r="U73"/>
  <c r="U69"/>
  <c r="U68"/>
  <c r="U65"/>
  <c r="U66"/>
  <c r="U63"/>
  <c r="U64"/>
  <c r="U139"/>
  <c r="U118"/>
  <c r="U67" l="1"/>
  <c r="U35"/>
  <c r="U138"/>
  <c r="F139"/>
  <c r="U62"/>
  <c r="F62" s="1"/>
  <c r="U48"/>
  <c r="F67"/>
  <c r="G67" s="1"/>
  <c r="U71"/>
  <c r="F71" s="1"/>
  <c r="G71" s="1"/>
  <c r="F104"/>
  <c r="U130"/>
  <c r="U129" s="1"/>
  <c r="R25" i="8"/>
  <c r="G99" i="9"/>
  <c r="G76"/>
  <c r="G77"/>
  <c r="G53"/>
  <c r="H140"/>
  <c r="H136"/>
  <c r="H76"/>
  <c r="H77"/>
  <c r="R14" i="8"/>
  <c r="R16"/>
  <c r="M26" i="10"/>
  <c r="M25"/>
  <c r="M56"/>
  <c r="M63"/>
  <c r="L63"/>
  <c r="L62"/>
  <c r="L61"/>
  <c r="L57"/>
  <c r="L56" s="1"/>
  <c r="L55"/>
  <c r="L54"/>
  <c r="D29" i="11" s="1"/>
  <c r="L53" i="10"/>
  <c r="D28" i="11" s="1"/>
  <c r="L52" i="10"/>
  <c r="D27" i="11" s="1"/>
  <c r="L51" i="10"/>
  <c r="D26" i="11" s="1"/>
  <c r="L49" i="10"/>
  <c r="L48"/>
  <c r="L47"/>
  <c r="L45"/>
  <c r="L44"/>
  <c r="M38"/>
  <c r="L32"/>
  <c r="D22" i="11" s="1"/>
  <c r="L33" i="10"/>
  <c r="L34"/>
  <c r="D23" i="11" s="1"/>
  <c r="L35" i="10"/>
  <c r="L36"/>
  <c r="D24" i="11" s="1"/>
  <c r="L37" i="10"/>
  <c r="L38"/>
  <c r="L39"/>
  <c r="D25" i="11" s="1"/>
  <c r="L31" i="10"/>
  <c r="L29"/>
  <c r="L26"/>
  <c r="L25"/>
  <c r="L21"/>
  <c r="D19" i="11" s="1"/>
  <c r="L20" i="10"/>
  <c r="D18" i="11" s="1"/>
  <c r="L19" i="10"/>
  <c r="D17" i="11" s="1"/>
  <c r="L18" i="10"/>
  <c r="D16" i="11" s="1"/>
  <c r="L22" i="10"/>
  <c r="D20" i="11" s="1"/>
  <c r="K22" i="10"/>
  <c r="L16"/>
  <c r="D15" i="11" s="1"/>
  <c r="L15" i="10"/>
  <c r="D14" i="11" s="1"/>
  <c r="L13" i="10"/>
  <c r="D13" i="11" s="1"/>
  <c r="L12" i="10"/>
  <c r="D12" i="11" s="1"/>
  <c r="L11" i="10"/>
  <c r="L10"/>
  <c r="K63"/>
  <c r="K62"/>
  <c r="K61"/>
  <c r="K58"/>
  <c r="J57"/>
  <c r="K55"/>
  <c r="K54"/>
  <c r="K53"/>
  <c r="K52"/>
  <c r="K51"/>
  <c r="K49"/>
  <c r="K48"/>
  <c r="K47"/>
  <c r="K45"/>
  <c r="K44"/>
  <c r="K39"/>
  <c r="K38"/>
  <c r="K37"/>
  <c r="K36"/>
  <c r="K35"/>
  <c r="K34"/>
  <c r="K33"/>
  <c r="K32"/>
  <c r="K31"/>
  <c r="K29"/>
  <c r="I27"/>
  <c r="K26"/>
  <c r="K25"/>
  <c r="I23"/>
  <c r="K21"/>
  <c r="K20"/>
  <c r="K19"/>
  <c r="K18"/>
  <c r="K16"/>
  <c r="K15"/>
  <c r="K13"/>
  <c r="K12"/>
  <c r="K11"/>
  <c r="K10"/>
  <c r="K9"/>
  <c r="I7"/>
  <c r="L28" l="1"/>
  <c r="D21" i="11"/>
  <c r="D11"/>
  <c r="L43" i="10"/>
  <c r="F138" i="9"/>
  <c r="E31" i="11"/>
  <c r="F31" s="1"/>
  <c r="R13" i="8"/>
  <c r="F13" s="1"/>
  <c r="F14"/>
  <c r="G14" s="1"/>
  <c r="N62" i="10"/>
  <c r="N63"/>
  <c r="L8"/>
  <c r="H71" i="9"/>
  <c r="M22" i="10"/>
  <c r="M21"/>
  <c r="H67" i="9"/>
  <c r="H139"/>
  <c r="L14" i="10"/>
  <c r="G62" i="9"/>
  <c r="H62"/>
  <c r="M20" i="10"/>
  <c r="M61"/>
  <c r="N57"/>
  <c r="N56"/>
  <c r="M24"/>
  <c r="M23" s="1"/>
  <c r="L24"/>
  <c r="L23" s="1"/>
  <c r="L46"/>
  <c r="L30"/>
  <c r="L50"/>
  <c r="N26"/>
  <c r="L17"/>
  <c r="L60"/>
  <c r="L59" s="1"/>
  <c r="N25"/>
  <c r="U106" i="9"/>
  <c r="U123"/>
  <c r="N20" i="10" l="1"/>
  <c r="E18" i="11"/>
  <c r="F18" s="1"/>
  <c r="N21" i="10"/>
  <c r="E19" i="11"/>
  <c r="F19" s="1"/>
  <c r="N22" i="10"/>
  <c r="E20" i="11"/>
  <c r="F20" s="1"/>
  <c r="L27" i="10"/>
  <c r="N61"/>
  <c r="M60"/>
  <c r="L7"/>
  <c r="L6" s="1"/>
  <c r="N24"/>
  <c r="N23"/>
  <c r="D20"/>
  <c r="D19"/>
  <c r="C19"/>
  <c r="B18"/>
  <c r="D17"/>
  <c r="D16"/>
  <c r="B15"/>
  <c r="F12"/>
  <c r="B13"/>
  <c r="D12"/>
  <c r="D11"/>
  <c r="B10"/>
  <c r="D9"/>
  <c r="D8"/>
  <c r="C8"/>
  <c r="B7"/>
  <c r="U133" i="9"/>
  <c r="U132" s="1"/>
  <c r="F132" s="1"/>
  <c r="U80"/>
  <c r="U79" s="1"/>
  <c r="U61"/>
  <c r="F61" s="1"/>
  <c r="U127"/>
  <c r="U128"/>
  <c r="U125"/>
  <c r="U121"/>
  <c r="U120"/>
  <c r="U119"/>
  <c r="U114"/>
  <c r="F114" s="1"/>
  <c r="U113"/>
  <c r="F113" s="1"/>
  <c r="U112"/>
  <c r="U111"/>
  <c r="U107"/>
  <c r="U105" s="1"/>
  <c r="U103" s="1"/>
  <c r="U101"/>
  <c r="U96"/>
  <c r="U97"/>
  <c r="U94"/>
  <c r="U93" s="1"/>
  <c r="U86"/>
  <c r="U88"/>
  <c r="F88" s="1"/>
  <c r="U83"/>
  <c r="U100" l="1"/>
  <c r="F100" s="1"/>
  <c r="M59" i="10"/>
  <c r="N60"/>
  <c r="G61" i="9"/>
  <c r="U95"/>
  <c r="F95" s="1"/>
  <c r="H61"/>
  <c r="M19" i="10"/>
  <c r="E17" i="11" s="1"/>
  <c r="F17" s="1"/>
  <c r="F80" i="9"/>
  <c r="F79"/>
  <c r="M48" i="10"/>
  <c r="H113" i="9"/>
  <c r="M34" i="10"/>
  <c r="G88" i="9"/>
  <c r="H88"/>
  <c r="M49" i="10"/>
  <c r="H114" i="9"/>
  <c r="G132"/>
  <c r="F83"/>
  <c r="F89"/>
  <c r="U124"/>
  <c r="F124" s="1"/>
  <c r="H124" s="1"/>
  <c r="G12" i="10"/>
  <c r="H12"/>
  <c r="U85" i="9"/>
  <c r="F85" s="1"/>
  <c r="F105"/>
  <c r="U110"/>
  <c r="F93"/>
  <c r="N34" i="10" l="1"/>
  <c r="E23" i="11"/>
  <c r="G100" i="9"/>
  <c r="F23" i="11"/>
  <c r="N59" i="10"/>
  <c r="F103" i="9"/>
  <c r="G103" s="1"/>
  <c r="G105"/>
  <c r="N19" i="10"/>
  <c r="G89" i="9"/>
  <c r="M35" i="10"/>
  <c r="G95" i="9"/>
  <c r="M33" i="10"/>
  <c r="N33" s="1"/>
  <c r="G85" i="9"/>
  <c r="G80"/>
  <c r="H80"/>
  <c r="M31" i="10"/>
  <c r="N31" s="1"/>
  <c r="H83" i="9"/>
  <c r="G83"/>
  <c r="M37" i="10"/>
  <c r="N37" s="1"/>
  <c r="H95" i="9"/>
  <c r="M36" i="10"/>
  <c r="G93" i="9"/>
  <c r="H93"/>
  <c r="M45" i="10"/>
  <c r="H105" i="9"/>
  <c r="G104"/>
  <c r="H104"/>
  <c r="M55" i="10"/>
  <c r="H132" i="9"/>
  <c r="H100"/>
  <c r="M53" i="10"/>
  <c r="M29"/>
  <c r="E21" i="11" s="1"/>
  <c r="F21" s="1"/>
  <c r="F110" i="9"/>
  <c r="U109"/>
  <c r="M44" i="10"/>
  <c r="M39"/>
  <c r="E25" i="11" s="1"/>
  <c r="F25" s="1"/>
  <c r="G124" i="9"/>
  <c r="N53" i="10" l="1"/>
  <c r="E28" i="11"/>
  <c r="F28" s="1"/>
  <c r="N36" i="10"/>
  <c r="E24" i="11"/>
  <c r="F24" s="1"/>
  <c r="M43" i="10"/>
  <c r="N43" s="1"/>
  <c r="N35"/>
  <c r="N55"/>
  <c r="H103" i="9"/>
  <c r="G79"/>
  <c r="H79"/>
  <c r="N29" i="10"/>
  <c r="M28"/>
  <c r="F109" i="9"/>
  <c r="M47" i="10"/>
  <c r="M46" s="1"/>
  <c r="H138" i="9"/>
  <c r="F75"/>
  <c r="G141"/>
  <c r="U135"/>
  <c r="U134" s="1"/>
  <c r="F134" s="1"/>
  <c r="U76"/>
  <c r="U77"/>
  <c r="U22"/>
  <c r="G22"/>
  <c r="U24"/>
  <c r="G24"/>
  <c r="U9"/>
  <c r="R20" i="8"/>
  <c r="G15"/>
  <c r="G18"/>
  <c r="R22"/>
  <c r="R21" s="1"/>
  <c r="R23"/>
  <c r="F23" s="1"/>
  <c r="F25"/>
  <c r="F19" i="10" s="1"/>
  <c r="R26" i="8"/>
  <c r="F26" s="1"/>
  <c r="R10"/>
  <c r="G26" l="1"/>
  <c r="F20" i="10"/>
  <c r="G23" i="8"/>
  <c r="F17" i="10"/>
  <c r="F20" i="8"/>
  <c r="R19"/>
  <c r="F19" s="1"/>
  <c r="G19" s="1"/>
  <c r="R8"/>
  <c r="F8" s="1"/>
  <c r="G8" s="1"/>
  <c r="H109" i="9"/>
  <c r="G109"/>
  <c r="F74"/>
  <c r="G75"/>
  <c r="H134"/>
  <c r="G19" i="10"/>
  <c r="H19"/>
  <c r="F11"/>
  <c r="G10" i="8"/>
  <c r="F8" i="10"/>
  <c r="N28"/>
  <c r="U75" i="9"/>
  <c r="U137"/>
  <c r="F137" s="1"/>
  <c r="F135"/>
  <c r="G136"/>
  <c r="F24" i="8"/>
  <c r="G25"/>
  <c r="R24"/>
  <c r="U60" i="9"/>
  <c r="H15" i="8"/>
  <c r="F18" i="10" l="1"/>
  <c r="E6" i="11"/>
  <c r="F6" s="1"/>
  <c r="U59" i="9"/>
  <c r="F60"/>
  <c r="G20" i="8"/>
  <c r="F14" i="10"/>
  <c r="G17"/>
  <c r="H17"/>
  <c r="G74" i="9"/>
  <c r="H74"/>
  <c r="G135"/>
  <c r="H135"/>
  <c r="G24" i="8"/>
  <c r="H18" i="10"/>
  <c r="G18"/>
  <c r="H137" i="9"/>
  <c r="H11" i="10"/>
  <c r="G11"/>
  <c r="F10"/>
  <c r="E5" i="11" s="1"/>
  <c r="F5" s="1"/>
  <c r="H8" i="10"/>
  <c r="G8"/>
  <c r="G60" i="9" l="1"/>
  <c r="H60"/>
  <c r="M18" i="10"/>
  <c r="E16" i="11" s="1"/>
  <c r="F16" s="1"/>
  <c r="F59" i="9"/>
  <c r="G14" i="10"/>
  <c r="F13"/>
  <c r="H14"/>
  <c r="F4" i="11"/>
  <c r="H10" i="10"/>
  <c r="G10"/>
  <c r="G140" i="9"/>
  <c r="G134"/>
  <c r="G138"/>
  <c r="U18"/>
  <c r="U17"/>
  <c r="U16"/>
  <c r="U15"/>
  <c r="U14"/>
  <c r="U12"/>
  <c r="U10"/>
  <c r="H59" l="1"/>
  <c r="G59"/>
  <c r="N18" i="10"/>
  <c r="M17"/>
  <c r="N17" s="1"/>
  <c r="H13"/>
  <c r="G13"/>
  <c r="G139" i="9"/>
  <c r="F22" i="8"/>
  <c r="F16" i="10" s="1"/>
  <c r="G137" i="9"/>
  <c r="U20"/>
  <c r="U34"/>
  <c r="U30"/>
  <c r="U27"/>
  <c r="U26"/>
  <c r="G16" i="10" l="1"/>
  <c r="F15"/>
  <c r="H16"/>
  <c r="F21" i="8"/>
  <c r="G21" s="1"/>
  <c r="G22"/>
  <c r="G15" i="10" l="1"/>
  <c r="H15"/>
  <c r="U23" i="9"/>
  <c r="U31"/>
  <c r="G31"/>
  <c r="U33"/>
  <c r="G33"/>
  <c r="U19"/>
  <c r="U8" l="1"/>
  <c r="F8" s="1"/>
  <c r="R12" i="8"/>
  <c r="R7" l="1"/>
  <c r="F7" s="1"/>
  <c r="M9" i="10"/>
  <c r="F12" i="8"/>
  <c r="G7"/>
  <c r="H12"/>
  <c r="H8" i="9"/>
  <c r="G8"/>
  <c r="R6" i="8" l="1"/>
  <c r="G12"/>
  <c r="F9" i="10"/>
  <c r="G13" i="8"/>
  <c r="F6"/>
  <c r="H13"/>
  <c r="H8"/>
  <c r="U82" i="9"/>
  <c r="U57"/>
  <c r="F57" s="1"/>
  <c r="U29"/>
  <c r="U28"/>
  <c r="G57" l="1"/>
  <c r="H57"/>
  <c r="M15" i="10"/>
  <c r="E14" i="11" s="1"/>
  <c r="F14" s="1"/>
  <c r="H9" i="10"/>
  <c r="G9"/>
  <c r="F7"/>
  <c r="G6" i="8"/>
  <c r="F84" i="9"/>
  <c r="H7" i="8"/>
  <c r="N15" i="10" l="1"/>
  <c r="G84" i="9"/>
  <c r="F82"/>
  <c r="G82" s="1"/>
  <c r="G7" i="10"/>
  <c r="H7"/>
  <c r="F6"/>
  <c r="M32"/>
  <c r="E22" i="11" s="1"/>
  <c r="F22" s="1"/>
  <c r="U74" i="9"/>
  <c r="H82" l="1"/>
  <c r="N32" i="10"/>
  <c r="M30"/>
  <c r="U32" i="9"/>
  <c r="U25" l="1"/>
  <c r="U21" s="1"/>
  <c r="N30" i="10"/>
  <c r="G32" i="9" l="1"/>
  <c r="G29"/>
  <c r="G28"/>
  <c r="G26"/>
  <c r="N49" i="10" l="1"/>
  <c r="G9" i="9" l="1"/>
  <c r="G12"/>
  <c r="G13"/>
  <c r="G15"/>
  <c r="G23"/>
  <c r="G25"/>
  <c r="G101"/>
  <c r="G110"/>
  <c r="G111"/>
  <c r="G117"/>
  <c r="H25" i="8" l="1"/>
  <c r="H24"/>
  <c r="H6" l="1"/>
  <c r="U117" i="9" l="1"/>
  <c r="U116" s="1"/>
  <c r="U58"/>
  <c r="U56" l="1"/>
  <c r="F58"/>
  <c r="G58" l="1"/>
  <c r="H58"/>
  <c r="M16" i="10"/>
  <c r="E15" i="11" s="1"/>
  <c r="F15" s="1"/>
  <c r="F56" i="9"/>
  <c r="M13" i="10"/>
  <c r="G55" i="9"/>
  <c r="H55"/>
  <c r="F116"/>
  <c r="H26" i="8"/>
  <c r="G114" i="9"/>
  <c r="O43" i="10"/>
  <c r="F129" i="9"/>
  <c r="N13" i="10" l="1"/>
  <c r="E13" i="11"/>
  <c r="N16" i="10"/>
  <c r="M14"/>
  <c r="N14" s="1"/>
  <c r="H56" i="9"/>
  <c r="G56"/>
  <c r="M54" i="10"/>
  <c r="H129" i="9"/>
  <c r="M51" i="10"/>
  <c r="H116" i="9"/>
  <c r="U115"/>
  <c r="U78" s="1"/>
  <c r="G129"/>
  <c r="G113"/>
  <c r="N44" i="10"/>
  <c r="N39"/>
  <c r="N48"/>
  <c r="N51" l="1"/>
  <c r="E26" i="11"/>
  <c r="F26" s="1"/>
  <c r="N54" i="10"/>
  <c r="E29" i="11"/>
  <c r="F29" s="1"/>
  <c r="H18" i="8"/>
  <c r="H14"/>
  <c r="G116" i="9"/>
  <c r="N38" i="10"/>
  <c r="N9"/>
  <c r="F123" i="9" l="1"/>
  <c r="H123" s="1"/>
  <c r="N46" i="10"/>
  <c r="F115" i="9" l="1"/>
  <c r="M52" i="10"/>
  <c r="E27" i="11" s="1"/>
  <c r="F27" s="1"/>
  <c r="G123" i="9"/>
  <c r="M50" i="10" l="1"/>
  <c r="N52"/>
  <c r="F78" i="9"/>
  <c r="H115"/>
  <c r="G115"/>
  <c r="N47" i="10"/>
  <c r="N50" l="1"/>
  <c r="M27"/>
  <c r="G78" i="9"/>
  <c r="H78"/>
  <c r="N45" i="10"/>
  <c r="N27" l="1"/>
  <c r="F21" i="9"/>
  <c r="F13" i="11" l="1"/>
  <c r="G21" i="9"/>
  <c r="H21"/>
  <c r="M10" i="10"/>
  <c r="J53" i="9"/>
  <c r="U53" s="1"/>
  <c r="U52" l="1"/>
  <c r="N10" i="10"/>
  <c r="F54" i="9" l="1"/>
  <c r="F52"/>
  <c r="G54" l="1"/>
  <c r="F7"/>
  <c r="F6" s="1"/>
  <c r="F5" s="1"/>
  <c r="F2" s="1"/>
  <c r="U7"/>
  <c r="U6" s="1"/>
  <c r="U5" s="1"/>
  <c r="H54"/>
  <c r="M12" i="10"/>
  <c r="H52" i="9"/>
  <c r="M11" i="10"/>
  <c r="G52" i="9"/>
  <c r="E12" i="11" l="1"/>
  <c r="F12" s="1"/>
  <c r="N12" i="10"/>
  <c r="G7" i="9"/>
  <c r="H7"/>
  <c r="N11" i="10"/>
  <c r="M8"/>
  <c r="E11" i="11" l="1"/>
  <c r="F11" s="1"/>
  <c r="N8" i="10"/>
  <c r="O8"/>
  <c r="M7"/>
  <c r="M6" s="1"/>
  <c r="G6" i="9"/>
  <c r="H6"/>
  <c r="N6" i="10" l="1"/>
  <c r="G5" i="9"/>
  <c r="H5"/>
  <c r="O7" i="10"/>
  <c r="N7"/>
  <c r="O6" l="1"/>
</calcChain>
</file>

<file path=xl/sharedStrings.xml><?xml version="1.0" encoding="utf-8"?>
<sst xmlns="http://schemas.openxmlformats.org/spreadsheetml/2006/main" count="917" uniqueCount="299">
  <si>
    <t>보조금수입</t>
    <phoneticPr fontId="2" type="noConversion"/>
  </si>
  <si>
    <t xml:space="preserve"> 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</si>
  <si>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</si>
  <si>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</si>
  <si>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</si>
  <si>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증감(B-A)</t>
    <phoneticPr fontId="2" type="noConversion"/>
  </si>
  <si>
    <t>금 액</t>
    <phoneticPr fontId="2" type="noConversion"/>
  </si>
  <si>
    <t>%</t>
    <phoneticPr fontId="2" type="noConversion"/>
  </si>
  <si>
    <t>총  계</t>
    <phoneticPr fontId="2" type="noConversion"/>
  </si>
  <si>
    <t>소  계</t>
    <phoneticPr fontId="2" type="noConversion"/>
  </si>
  <si>
    <t>계</t>
    <phoneticPr fontId="2" type="noConversion"/>
  </si>
  <si>
    <t>후원금수입</t>
    <phoneticPr fontId="2" type="noConversion"/>
  </si>
  <si>
    <t>전입금</t>
    <phoneticPr fontId="2" type="noConversion"/>
  </si>
  <si>
    <t>잡수입</t>
    <phoneticPr fontId="2" type="noConversion"/>
  </si>
  <si>
    <t>인건비</t>
    <phoneticPr fontId="2" type="noConversion"/>
  </si>
  <si>
    <t>급  여</t>
    <phoneticPr fontId="2" type="noConversion"/>
  </si>
  <si>
    <t>원</t>
    <phoneticPr fontId="2" type="noConversion"/>
  </si>
  <si>
    <t>x</t>
    <phoneticPr fontId="2" type="noConversion"/>
  </si>
  <si>
    <t>월</t>
    <phoneticPr fontId="2" type="noConversion"/>
  </si>
  <si>
    <t>명</t>
    <phoneticPr fontId="2" type="noConversion"/>
  </si>
  <si>
    <t>회</t>
    <phoneticPr fontId="2" type="noConversion"/>
  </si>
  <si>
    <t>제수당</t>
    <phoneticPr fontId="2" type="noConversion"/>
  </si>
  <si>
    <t>기타후생경비</t>
    <phoneticPr fontId="2" type="noConversion"/>
  </si>
  <si>
    <t>업무추진비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</si>
  <si>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</si>
  <si>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</si>
  <si>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</si>
  <si>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  비</t>
    <phoneticPr fontId="2" type="noConversion"/>
  </si>
  <si>
    <t>수용비및수수료</t>
    <phoneticPr fontId="2" type="noConversion"/>
  </si>
  <si>
    <t>차량비</t>
    <phoneticPr fontId="2" type="noConversion"/>
  </si>
  <si>
    <t>제세공과금</t>
    <phoneticPr fontId="2" type="noConversion"/>
  </si>
  <si>
    <t>기타사업비</t>
    <phoneticPr fontId="2" type="noConversion"/>
  </si>
  <si>
    <t xml:space="preserve"> 세              입</t>
    <phoneticPr fontId="2" type="noConversion"/>
  </si>
  <si>
    <t>세              출</t>
    <phoneticPr fontId="2" type="noConversion"/>
  </si>
  <si>
    <t>총     계</t>
    <phoneticPr fontId="2" type="noConversion"/>
  </si>
  <si>
    <t>사회보험부담금</t>
    <phoneticPr fontId="2" type="noConversion"/>
  </si>
  <si>
    <t>공공요금</t>
    <phoneticPr fontId="2" type="noConversion"/>
  </si>
  <si>
    <t>퇴직금 및 퇴직적립금</t>
    <phoneticPr fontId="2" type="noConversion"/>
  </si>
  <si>
    <t>사회보험부담비용</t>
    <phoneticPr fontId="2" type="noConversion"/>
  </si>
  <si>
    <t>여비</t>
    <phoneticPr fontId="2" type="noConversion"/>
  </si>
  <si>
    <t>수용비 및 수수료</t>
    <phoneticPr fontId="2" type="noConversion"/>
  </si>
  <si>
    <t>`</t>
    <phoneticPr fontId="2" type="noConversion"/>
  </si>
  <si>
    <t>이월금</t>
    <phoneticPr fontId="2" type="noConversion"/>
  </si>
  <si>
    <t>경상보조금수입</t>
    <phoneticPr fontId="2" type="noConversion"/>
  </si>
  <si>
    <t>후원금 수입</t>
    <phoneticPr fontId="2" type="noConversion"/>
  </si>
  <si>
    <t>(단위 : 원)</t>
    <phoneticPr fontId="2" type="noConversion"/>
  </si>
  <si>
    <t>원</t>
    <phoneticPr fontId="2" type="noConversion"/>
  </si>
  <si>
    <t>x</t>
    <phoneticPr fontId="2" type="noConversion"/>
  </si>
  <si>
    <t>월</t>
    <phoneticPr fontId="2" type="noConversion"/>
  </si>
  <si>
    <t>명</t>
    <phoneticPr fontId="2" type="noConversion"/>
  </si>
  <si>
    <t>계</t>
    <phoneticPr fontId="2" type="noConversion"/>
  </si>
  <si>
    <t>소  계</t>
    <phoneticPr fontId="2" type="noConversion"/>
  </si>
  <si>
    <t>사업비</t>
    <phoneticPr fontId="2" type="noConversion"/>
  </si>
  <si>
    <t>종사자수당보조금</t>
    <phoneticPr fontId="2" type="noConversion"/>
  </si>
  <si>
    <t>지정후원금</t>
    <phoneticPr fontId="2" type="noConversion"/>
  </si>
  <si>
    <t>비지정후원금</t>
    <phoneticPr fontId="2" type="noConversion"/>
  </si>
  <si>
    <t>이월금</t>
    <phoneticPr fontId="2" type="noConversion"/>
  </si>
  <si>
    <t>전년도이월금(후원금)</t>
    <phoneticPr fontId="2" type="noConversion"/>
  </si>
  <si>
    <t>기타예금이자수입</t>
    <phoneticPr fontId="2" type="noConversion"/>
  </si>
  <si>
    <t>기타잡수입</t>
    <phoneticPr fontId="2" type="noConversion"/>
  </si>
  <si>
    <t>회</t>
  </si>
  <si>
    <t>회</t>
    <phoneticPr fontId="2" type="noConversion"/>
  </si>
  <si>
    <t>회</t>
    <phoneticPr fontId="2" type="noConversion"/>
  </si>
  <si>
    <t>원</t>
    <phoneticPr fontId="2" type="noConversion"/>
  </si>
  <si>
    <t>월</t>
    <phoneticPr fontId="2" type="noConversion"/>
  </si>
  <si>
    <t>전입금</t>
    <phoneticPr fontId="2" type="noConversion"/>
  </si>
  <si>
    <t>회</t>
    <phoneticPr fontId="2" type="noConversion"/>
  </si>
  <si>
    <t>전년도 이월금</t>
    <phoneticPr fontId="2" type="noConversion"/>
  </si>
  <si>
    <t>전년도이월금</t>
    <phoneticPr fontId="2" type="noConversion"/>
  </si>
  <si>
    <t>/</t>
    <phoneticPr fontId="2" type="noConversion"/>
  </si>
  <si>
    <t>재산조성비</t>
    <phoneticPr fontId="2" type="noConversion"/>
  </si>
  <si>
    <t>시설비</t>
    <phoneticPr fontId="2" type="noConversion"/>
  </si>
  <si>
    <t>자산취득비</t>
    <phoneticPr fontId="2" type="noConversion"/>
  </si>
  <si>
    <t>소계</t>
    <phoneticPr fontId="2" type="noConversion"/>
  </si>
  <si>
    <t>시설장비유지비</t>
    <phoneticPr fontId="2" type="noConversion"/>
  </si>
  <si>
    <t>명절생신지원비</t>
    <phoneticPr fontId="2" type="noConversion"/>
  </si>
  <si>
    <t>김장지원비</t>
    <phoneticPr fontId="2" type="noConversion"/>
  </si>
  <si>
    <t>건강관리지원비</t>
    <phoneticPr fontId="2" type="noConversion"/>
  </si>
  <si>
    <t>이미용지원비</t>
    <phoneticPr fontId="2" type="noConversion"/>
  </si>
  <si>
    <t>간식지원비</t>
    <phoneticPr fontId="2" type="noConversion"/>
  </si>
  <si>
    <t>생활용품지원비</t>
    <phoneticPr fontId="2" type="noConversion"/>
  </si>
  <si>
    <t>후원결연지원비</t>
    <phoneticPr fontId="2" type="noConversion"/>
  </si>
  <si>
    <t>교육지원비</t>
    <phoneticPr fontId="2" type="noConversion"/>
  </si>
  <si>
    <t>긴급지원비</t>
    <phoneticPr fontId="2" type="noConversion"/>
  </si>
  <si>
    <t>계</t>
    <phoneticPr fontId="2" type="noConversion"/>
  </si>
  <si>
    <t>주거환경개선사업비</t>
    <phoneticPr fontId="2" type="noConversion"/>
  </si>
  <si>
    <t>집수리지원비</t>
    <phoneticPr fontId="2" type="noConversion"/>
  </si>
  <si>
    <t>방역지원비</t>
    <phoneticPr fontId="2" type="noConversion"/>
  </si>
  <si>
    <t>나들이지원비</t>
    <phoneticPr fontId="2" type="noConversion"/>
  </si>
  <si>
    <t>문화체험지원비</t>
    <phoneticPr fontId="2" type="noConversion"/>
  </si>
  <si>
    <t>외부행사지원비</t>
    <phoneticPr fontId="2" type="noConversion"/>
  </si>
  <si>
    <t>봉사자및후원자관리비</t>
    <phoneticPr fontId="2" type="noConversion"/>
  </si>
  <si>
    <t>직원연수교육비</t>
    <phoneticPr fontId="2" type="noConversion"/>
  </si>
  <si>
    <t>홍보사업비</t>
    <phoneticPr fontId="2" type="noConversion"/>
  </si>
  <si>
    <t>지역네트워크지원비</t>
    <phoneticPr fontId="2" type="noConversion"/>
  </si>
  <si>
    <t>조직관리비</t>
    <phoneticPr fontId="2" type="noConversion"/>
  </si>
  <si>
    <t>잡지출</t>
    <phoneticPr fontId="2" type="noConversion"/>
  </si>
  <si>
    <t>예비비</t>
    <phoneticPr fontId="2" type="noConversion"/>
  </si>
  <si>
    <t>예비비및기타</t>
    <phoneticPr fontId="2" type="noConversion"/>
  </si>
  <si>
    <t>반환금</t>
    <phoneticPr fontId="2" type="noConversion"/>
  </si>
  <si>
    <t>차기반환금(예금이자)</t>
    <phoneticPr fontId="2" type="noConversion"/>
  </si>
  <si>
    <t>◎잡지출</t>
    <phoneticPr fontId="2" type="noConversion"/>
  </si>
  <si>
    <t>◎ 예비비</t>
    <phoneticPr fontId="2" type="noConversion"/>
  </si>
  <si>
    <t>예비비</t>
    <phoneticPr fontId="2" type="noConversion"/>
  </si>
  <si>
    <t>◎ 반환금</t>
    <phoneticPr fontId="2" type="noConversion"/>
  </si>
  <si>
    <t>◎ 차기반환금(예금이자)</t>
    <phoneticPr fontId="2" type="noConversion"/>
  </si>
  <si>
    <t>계</t>
    <phoneticPr fontId="2" type="noConversion"/>
  </si>
  <si>
    <t xml:space="preserve"> 세출 산출내역</t>
    <phoneticPr fontId="2" type="noConversion"/>
  </si>
  <si>
    <t>명</t>
    <phoneticPr fontId="2" type="noConversion"/>
  </si>
  <si>
    <t>간식지원비</t>
    <phoneticPr fontId="2" type="noConversion"/>
  </si>
  <si>
    <t>건강관리지원비</t>
    <phoneticPr fontId="2" type="noConversion"/>
  </si>
  <si>
    <t>◎의약품구입</t>
    <phoneticPr fontId="2" type="noConversion"/>
  </si>
  <si>
    <t>◎건강체크소모품</t>
    <phoneticPr fontId="2" type="noConversion"/>
  </si>
  <si>
    <t>이미용지원비</t>
    <phoneticPr fontId="2" type="noConversion"/>
  </si>
  <si>
    <t>김장지원비</t>
    <phoneticPr fontId="2" type="noConversion"/>
  </si>
  <si>
    <t>◎재료비</t>
    <phoneticPr fontId="2" type="noConversion"/>
  </si>
  <si>
    <t>◎난방용품지원</t>
    <phoneticPr fontId="2" type="noConversion"/>
  </si>
  <si>
    <t>◎냉방용품지원</t>
    <phoneticPr fontId="2" type="noConversion"/>
  </si>
  <si>
    <t>◎바퀴벌레약</t>
    <phoneticPr fontId="2" type="noConversion"/>
  </si>
  <si>
    <t>◎봄가을나들이</t>
    <phoneticPr fontId="2" type="noConversion"/>
  </si>
  <si>
    <t>◎소규모나들이</t>
    <phoneticPr fontId="2" type="noConversion"/>
  </si>
  <si>
    <t>문화체험비</t>
    <phoneticPr fontId="2" type="noConversion"/>
  </si>
  <si>
    <t>◎교육강사비</t>
    <phoneticPr fontId="2" type="noConversion"/>
  </si>
  <si>
    <t>◎명절선물</t>
    <phoneticPr fontId="2" type="noConversion"/>
  </si>
  <si>
    <t>◎다과구입</t>
    <phoneticPr fontId="2" type="noConversion"/>
  </si>
  <si>
    <t>◎연하장발송비</t>
    <phoneticPr fontId="2" type="noConversion"/>
  </si>
  <si>
    <t>◎축의금</t>
    <phoneticPr fontId="2" type="noConversion"/>
  </si>
  <si>
    <t>홍보사업비</t>
    <phoneticPr fontId="2" type="noConversion"/>
  </si>
  <si>
    <t xml:space="preserve">◎리플렛 및 홍보제작 </t>
    <phoneticPr fontId="2" type="noConversion"/>
  </si>
  <si>
    <t>◎현수막 제작</t>
    <phoneticPr fontId="2" type="noConversion"/>
  </si>
  <si>
    <t>◎스티커 제작</t>
    <phoneticPr fontId="2" type="noConversion"/>
  </si>
  <si>
    <t>◎기타</t>
    <phoneticPr fontId="2" type="noConversion"/>
  </si>
  <si>
    <t>지역네트워크지원비</t>
    <phoneticPr fontId="2" type="noConversion"/>
  </si>
  <si>
    <t>조직관리비</t>
    <phoneticPr fontId="2" type="noConversion"/>
  </si>
  <si>
    <t>자산취득비</t>
    <phoneticPr fontId="2" type="noConversion"/>
  </si>
  <si>
    <t>시설장비유지비</t>
    <phoneticPr fontId="2" type="noConversion"/>
  </si>
  <si>
    <t>연료비</t>
    <phoneticPr fontId="2" type="noConversion"/>
  </si>
  <si>
    <t>이월급</t>
    <phoneticPr fontId="2" type="noConversion"/>
  </si>
  <si>
    <t>회</t>
    <phoneticPr fontId="2" type="noConversion"/>
  </si>
  <si>
    <t>회</t>
    <phoneticPr fontId="2" type="noConversion"/>
  </si>
  <si>
    <t>업무추진비</t>
  </si>
  <si>
    <t>운영비</t>
  </si>
  <si>
    <t>기타사업비</t>
  </si>
  <si>
    <t>주거환경
개선
사업비</t>
    <phoneticPr fontId="2" type="noConversion"/>
  </si>
  <si>
    <t>여가활동
지원사업비</t>
    <phoneticPr fontId="2" type="noConversion"/>
  </si>
  <si>
    <t>잡지출</t>
  </si>
  <si>
    <t>1) 세입내역</t>
    <phoneticPr fontId="2" type="noConversion"/>
  </si>
  <si>
    <t>2) 세출내역</t>
    <phoneticPr fontId="2" type="noConversion"/>
  </si>
  <si>
    <t xml:space="preserve"> 세입 산출내역</t>
    <phoneticPr fontId="2" type="noConversion"/>
  </si>
  <si>
    <t xml:space="preserve">◎명절상여금 </t>
    <phoneticPr fontId="2" type="noConversion"/>
  </si>
  <si>
    <t>◎휴일근로수당</t>
    <phoneticPr fontId="2" type="noConversion"/>
  </si>
  <si>
    <t>◎연차수당</t>
    <phoneticPr fontId="2" type="noConversion"/>
  </si>
  <si>
    <t xml:space="preserve"> ○시설장</t>
    <phoneticPr fontId="2" type="noConversion"/>
  </si>
  <si>
    <t xml:space="preserve"> ○사회복지사(7호봉)</t>
    <phoneticPr fontId="2" type="noConversion"/>
  </si>
  <si>
    <t xml:space="preserve"> ○사회복지사(3호봉)</t>
    <phoneticPr fontId="2" type="noConversion"/>
  </si>
  <si>
    <t xml:space="preserve"> ○조리사</t>
    <phoneticPr fontId="2" type="noConversion"/>
  </si>
  <si>
    <t>◎퇴직적립금</t>
    <phoneticPr fontId="2" type="noConversion"/>
  </si>
  <si>
    <t>◎기관운영비</t>
    <phoneticPr fontId="2" type="noConversion"/>
  </si>
  <si>
    <t>◎회의비</t>
    <phoneticPr fontId="2" type="noConversion"/>
  </si>
  <si>
    <t>일상생활
지원사업비</t>
    <phoneticPr fontId="2" type="noConversion"/>
  </si>
  <si>
    <t>여가활동
지원사업비</t>
    <phoneticPr fontId="2" type="noConversion"/>
  </si>
  <si>
    <t>주거환경
개선사업비</t>
    <phoneticPr fontId="2" type="noConversion"/>
  </si>
  <si>
    <t>◎지정, 비지정후원비</t>
    <phoneticPr fontId="2" type="noConversion"/>
  </si>
  <si>
    <t>◎남구협의체</t>
    <phoneticPr fontId="2" type="noConversion"/>
  </si>
  <si>
    <t>◎에프킬라</t>
    <phoneticPr fontId="2" type="noConversion"/>
  </si>
  <si>
    <t>◎지정후원금</t>
    <phoneticPr fontId="2" type="noConversion"/>
  </si>
  <si>
    <t>◎비지정후원금</t>
    <phoneticPr fontId="2" type="noConversion"/>
  </si>
  <si>
    <t>◎전입금</t>
    <phoneticPr fontId="2" type="noConversion"/>
  </si>
  <si>
    <t>◎전년도 이월금</t>
    <phoneticPr fontId="2" type="noConversion"/>
  </si>
  <si>
    <t>◎전년도 이월금(후원금)</t>
    <phoneticPr fontId="2" type="noConversion"/>
  </si>
  <si>
    <t>◎기타예금이자수입</t>
    <phoneticPr fontId="2" type="noConversion"/>
  </si>
  <si>
    <t>◎기타잡수입</t>
    <phoneticPr fontId="2" type="noConversion"/>
  </si>
  <si>
    <t>◎운영위원회</t>
    <phoneticPr fontId="2" type="noConversion"/>
  </si>
  <si>
    <t>제수당</t>
    <phoneticPr fontId="2" type="noConversion"/>
  </si>
  <si>
    <t>■ 세입</t>
    <phoneticPr fontId="2" type="noConversion"/>
  </si>
  <si>
    <t>관</t>
    <phoneticPr fontId="2" type="noConversion"/>
  </si>
  <si>
    <t>기정 예산(a)</t>
    <phoneticPr fontId="13" type="noConversion"/>
  </si>
  <si>
    <t>경정 예산(b)</t>
    <phoneticPr fontId="2" type="noConversion"/>
  </si>
  <si>
    <t>증감(b-a)</t>
    <phoneticPr fontId="2" type="noConversion"/>
  </si>
  <si>
    <t>변경사유</t>
    <phoneticPr fontId="2" type="noConversion"/>
  </si>
  <si>
    <t>변경예산 총계</t>
    <phoneticPr fontId="2" type="noConversion"/>
  </si>
  <si>
    <t>■ 세출</t>
    <phoneticPr fontId="2" type="noConversion"/>
  </si>
  <si>
    <t>인건비</t>
  </si>
  <si>
    <t>◎우편료</t>
    <phoneticPr fontId="2" type="noConversion"/>
  </si>
  <si>
    <t>◎전신전화료</t>
    <phoneticPr fontId="2" type="noConversion"/>
  </si>
  <si>
    <t>◎전기료</t>
    <phoneticPr fontId="2" type="noConversion"/>
  </si>
  <si>
    <t>◎상하수도료</t>
    <phoneticPr fontId="2" type="noConversion"/>
  </si>
  <si>
    <t>원</t>
    <phoneticPr fontId="2" type="noConversion"/>
  </si>
  <si>
    <t>월</t>
    <phoneticPr fontId="2" type="noConversion"/>
  </si>
  <si>
    <t>◎협회비</t>
    <phoneticPr fontId="2" type="noConversion"/>
  </si>
  <si>
    <t>◎차량 및 시설물</t>
    <phoneticPr fontId="2" type="noConversion"/>
  </si>
  <si>
    <t>회</t>
    <phoneticPr fontId="2" type="noConversion"/>
  </si>
  <si>
    <t>◎차량유류대</t>
    <phoneticPr fontId="2" type="noConversion"/>
  </si>
  <si>
    <t>◎차랑정비유지비</t>
    <phoneticPr fontId="2" type="noConversion"/>
  </si>
  <si>
    <t>◎종사자수당</t>
    <phoneticPr fontId="2" type="noConversion"/>
  </si>
  <si>
    <t>◎관리업무수당</t>
    <phoneticPr fontId="2" type="noConversion"/>
  </si>
  <si>
    <t>사업비</t>
    <phoneticPr fontId="2" type="noConversion"/>
  </si>
  <si>
    <t>사무비</t>
    <phoneticPr fontId="2" type="noConversion"/>
  </si>
  <si>
    <t>기본급</t>
    <phoneticPr fontId="2" type="noConversion"/>
  </si>
  <si>
    <t>◎연장근로수당</t>
    <phoneticPr fontId="2" type="noConversion"/>
  </si>
  <si>
    <t>◎플루건(방역소독기구입)</t>
    <phoneticPr fontId="2" type="noConversion"/>
  </si>
  <si>
    <t>회</t>
    <phoneticPr fontId="2" type="noConversion"/>
  </si>
  <si>
    <t>◎혹한기지원사업비</t>
    <phoneticPr fontId="2" type="noConversion"/>
  </si>
  <si>
    <t>경상보조금</t>
    <phoneticPr fontId="2" type="noConversion"/>
  </si>
  <si>
    <t>◎시비</t>
    <phoneticPr fontId="2" type="noConversion"/>
  </si>
  <si>
    <t>◎혹서기지원사업비</t>
    <phoneticPr fontId="2" type="noConversion"/>
  </si>
  <si>
    <t>◎한재협 난방연료지원비</t>
    <phoneticPr fontId="2" type="noConversion"/>
  </si>
  <si>
    <t>종사자수당보조금</t>
    <phoneticPr fontId="2" type="noConversion"/>
  </si>
  <si>
    <t>원</t>
    <phoneticPr fontId="2" type="noConversion"/>
  </si>
  <si>
    <t>x</t>
    <phoneticPr fontId="2" type="noConversion"/>
  </si>
  <si>
    <t>명</t>
    <phoneticPr fontId="2" type="noConversion"/>
  </si>
  <si>
    <t>회</t>
    <phoneticPr fontId="2" type="noConversion"/>
  </si>
  <si>
    <t>◎간식비</t>
    <phoneticPr fontId="2" type="noConversion"/>
  </si>
  <si>
    <t>◎재료비</t>
    <phoneticPr fontId="2" type="noConversion"/>
  </si>
  <si>
    <t>◎방역지원비</t>
    <phoneticPr fontId="2" type="noConversion"/>
  </si>
  <si>
    <t>◎집수리지원비</t>
    <phoneticPr fontId="2" type="noConversion"/>
  </si>
  <si>
    <t>◎기타 후원비</t>
    <phoneticPr fontId="2" type="noConversion"/>
  </si>
  <si>
    <t>사무비</t>
    <phoneticPr fontId="2" type="noConversion"/>
  </si>
  <si>
    <t>나들이지원비</t>
    <phoneticPr fontId="2" type="noConversion"/>
  </si>
  <si>
    <t>잡지출</t>
    <phoneticPr fontId="2" type="noConversion"/>
  </si>
  <si>
    <t>후원금수입</t>
    <phoneticPr fontId="2" type="noConversion"/>
  </si>
  <si>
    <t>전입금</t>
    <phoneticPr fontId="2" type="noConversion"/>
  </si>
  <si>
    <t>인건비</t>
    <phoneticPr fontId="2" type="noConversion"/>
  </si>
  <si>
    <t>소  계</t>
    <phoneticPr fontId="2" type="noConversion"/>
  </si>
  <si>
    <t>소  계</t>
    <phoneticPr fontId="2" type="noConversion"/>
  </si>
  <si>
    <t>계</t>
    <phoneticPr fontId="2" type="noConversion"/>
  </si>
  <si>
    <t>시설비</t>
    <phoneticPr fontId="2" type="noConversion"/>
  </si>
  <si>
    <t>운영비</t>
    <phoneticPr fontId="2" type="noConversion"/>
  </si>
  <si>
    <t>일상생활
지원사업비</t>
    <phoneticPr fontId="2" type="noConversion"/>
  </si>
  <si>
    <t>계</t>
    <phoneticPr fontId="2" type="noConversion"/>
  </si>
  <si>
    <t>소  계</t>
    <phoneticPr fontId="2" type="noConversion"/>
  </si>
  <si>
    <t>예비비 및
기타</t>
    <phoneticPr fontId="2" type="noConversion"/>
  </si>
  <si>
    <t>총     계</t>
    <phoneticPr fontId="2" type="noConversion"/>
  </si>
  <si>
    <t>2015년 참좋은노인복지센터 재가노인지원 일반사업 3차 추가경정 예산(안) 총괄내역서</t>
    <phoneticPr fontId="2" type="noConversion"/>
  </si>
  <si>
    <t>2015년
2차추경
예산(A)</t>
    <phoneticPr fontId="2" type="noConversion"/>
  </si>
  <si>
    <t>2015년
3차추경
예산(B)</t>
    <phoneticPr fontId="2" type="noConversion"/>
  </si>
  <si>
    <t>2015년
2차추경예산(A)</t>
    <phoneticPr fontId="2" type="noConversion"/>
  </si>
  <si>
    <t>2015년
3차추경예산(B)</t>
    <phoneticPr fontId="2" type="noConversion"/>
  </si>
  <si>
    <t>2015년
3차추경예산
(B)</t>
    <phoneticPr fontId="2" type="noConversion"/>
  </si>
  <si>
    <t>2015년
2차추경예산
(A)</t>
    <phoneticPr fontId="2" type="noConversion"/>
  </si>
  <si>
    <t>분기</t>
    <phoneticPr fontId="2" type="noConversion"/>
  </si>
  <si>
    <t xml:space="preserve"> </t>
    <phoneticPr fontId="2" type="noConversion"/>
  </si>
  <si>
    <t>◎기타보험료</t>
    <phoneticPr fontId="2" type="noConversion"/>
  </si>
  <si>
    <t>◎기타관리비</t>
    <phoneticPr fontId="2" type="noConversion"/>
  </si>
  <si>
    <t>원</t>
    <phoneticPr fontId="2" type="noConversion"/>
  </si>
  <si>
    <t>◎기타지역네트워크지원비</t>
    <phoneticPr fontId="2" type="noConversion"/>
  </si>
  <si>
    <t>2015년 3차 추가경정 사유(재가노인지원 일반사업)</t>
    <phoneticPr fontId="2" type="noConversion"/>
  </si>
  <si>
    <t>2015년
2차추경
예산(A)</t>
    <phoneticPr fontId="2" type="noConversion"/>
  </si>
  <si>
    <t>2015년
3차추경
예산(B)</t>
    <phoneticPr fontId="2" type="noConversion"/>
  </si>
  <si>
    <t>2015년
3차추경
예산(B)</t>
    <phoneticPr fontId="2" type="noConversion"/>
  </si>
  <si>
    <t>2015년
2차추경
예산(A)</t>
    <phoneticPr fontId="2" type="noConversion"/>
  </si>
  <si>
    <t>후원금수입</t>
    <phoneticPr fontId="2" type="noConversion"/>
  </si>
  <si>
    <t>잡수입</t>
    <phoneticPr fontId="2" type="noConversion"/>
  </si>
  <si>
    <t>잡수입</t>
    <phoneticPr fontId="2" type="noConversion"/>
  </si>
  <si>
    <t>기타잡수입</t>
    <phoneticPr fontId="2" type="noConversion"/>
  </si>
  <si>
    <t>직원 식대 정리로 인한 예산 증가</t>
    <phoneticPr fontId="2" type="noConversion"/>
  </si>
  <si>
    <t>지정,비지정후원금 수입 감소</t>
    <phoneticPr fontId="2" type="noConversion"/>
  </si>
  <si>
    <t>사회보험부담금</t>
    <phoneticPr fontId="2" type="noConversion"/>
  </si>
  <si>
    <t>기타후생경비</t>
    <phoneticPr fontId="2" type="noConversion"/>
  </si>
  <si>
    <t>사대보험 정리로 인한 예산 감소</t>
    <phoneticPr fontId="2" type="noConversion"/>
  </si>
  <si>
    <t>기타후생경비 정리로 인한 예산 감소</t>
    <phoneticPr fontId="2" type="noConversion"/>
  </si>
  <si>
    <t>세입 감소로 인한 예비비 감소</t>
    <phoneticPr fontId="2" type="noConversion"/>
  </si>
  <si>
    <t>기관운영비</t>
    <phoneticPr fontId="2" type="noConversion"/>
  </si>
  <si>
    <t>업무추진비</t>
    <phoneticPr fontId="2" type="noConversion"/>
  </si>
  <si>
    <t>회의비</t>
    <phoneticPr fontId="2" type="noConversion"/>
  </si>
  <si>
    <t>운영비</t>
    <phoneticPr fontId="2" type="noConversion"/>
  </si>
  <si>
    <t>연료비</t>
    <phoneticPr fontId="2" type="noConversion"/>
  </si>
  <si>
    <t>취사 연료 가격인하로 인한 예산 감소</t>
    <phoneticPr fontId="2" type="noConversion"/>
  </si>
  <si>
    <t>사업비</t>
    <phoneticPr fontId="2" type="noConversion"/>
  </si>
  <si>
    <t>일상생활지원사업비</t>
    <phoneticPr fontId="2" type="noConversion"/>
  </si>
  <si>
    <t>업무추진비 예산 감소</t>
    <phoneticPr fontId="2" type="noConversion"/>
  </si>
  <si>
    <t>김장지원비</t>
    <phoneticPr fontId="2" type="noConversion"/>
  </si>
  <si>
    <t>이미용지원비</t>
    <phoneticPr fontId="2" type="noConversion"/>
  </si>
  <si>
    <t>생활용품지원비</t>
    <phoneticPr fontId="2" type="noConversion"/>
  </si>
  <si>
    <t>긴급지원비</t>
    <phoneticPr fontId="2" type="noConversion"/>
  </si>
  <si>
    <t>운영비</t>
    <phoneticPr fontId="2" type="noConversion"/>
  </si>
  <si>
    <t>여비</t>
    <phoneticPr fontId="2" type="noConversion"/>
  </si>
  <si>
    <t>수용비및수수료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</si>
  <si>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</si>
  <si>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</si>
  <si>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</si>
  <si>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운영비 예산 감소</t>
    <phoneticPr fontId="2" type="noConversion"/>
  </si>
  <si>
    <t>행복나눔 김장사업으로 인한 예산 증가</t>
    <phoneticPr fontId="2" type="noConversion"/>
  </si>
  <si>
    <t>이미용지원사업비 예산 감소</t>
    <phoneticPr fontId="2" type="noConversion"/>
  </si>
  <si>
    <t>강사비 감소로 인한 예산 감소</t>
    <phoneticPr fontId="2" type="noConversion"/>
  </si>
  <si>
    <t>혹한기지원비 증가로 인한 예산 증가</t>
    <phoneticPr fontId="2" type="noConversion"/>
  </si>
  <si>
    <t>기타사업비</t>
    <phoneticPr fontId="2" type="noConversion"/>
  </si>
  <si>
    <t>봉사자및후원자관리비</t>
    <phoneticPr fontId="2" type="noConversion"/>
  </si>
  <si>
    <t>직원연수교육비</t>
    <phoneticPr fontId="2" type="noConversion"/>
  </si>
  <si>
    <t>홍보사업비</t>
    <phoneticPr fontId="2" type="noConversion"/>
  </si>
  <si>
    <t>지역네트워크지원비</t>
    <phoneticPr fontId="2" type="noConversion"/>
  </si>
  <si>
    <t>물품 가격인하로 인한 예산 감소</t>
    <phoneticPr fontId="2" type="noConversion"/>
  </si>
  <si>
    <t>잡지출</t>
    <phoneticPr fontId="2" type="noConversion"/>
  </si>
  <si>
    <t>잡지출비 예산 감소</t>
    <phoneticPr fontId="2" type="noConversion"/>
  </si>
  <si>
    <t>지역네트워크지원비 예산 감소</t>
    <phoneticPr fontId="2" type="noConversion"/>
  </si>
  <si>
    <t>봉사자및 후원자관리비 예산 감소</t>
    <phoneticPr fontId="2" type="noConversion"/>
  </si>
  <si>
    <t>인사이동으로 인한 교육비 예산 감소</t>
    <phoneticPr fontId="2" type="noConversion"/>
  </si>
  <si>
    <t>전입금</t>
    <phoneticPr fontId="2" type="noConversion"/>
  </si>
  <si>
    <t>전입금 감소로 인한 예산 감소</t>
    <phoneticPr fontId="2" type="noConversion"/>
  </si>
</sst>
</file>

<file path=xl/styles.xml><?xml version="1.0" encoding="utf-8"?>
<styleSheet xmlns="http://schemas.openxmlformats.org/spreadsheetml/2006/main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###,###,"/>
    <numFmt numFmtId="178" formatCode="0.0_ "/>
    <numFmt numFmtId="179" formatCode="###,###,###,###&quot;원&quot;"/>
    <numFmt numFmtId="180" formatCode="0_ "/>
    <numFmt numFmtId="181" formatCode="0_);[Red]\(0\)"/>
    <numFmt numFmtId="182" formatCode="_-* #,##0.0_-;\-* #,##0.0_-;_-* &quot;-&quot;?_-;_-@_-"/>
  </numFmts>
  <fonts count="17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name val="돋움"/>
      <family val="3"/>
      <charset val="129"/>
    </font>
    <font>
      <b/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돋움"/>
      <family val="3"/>
      <charset val="129"/>
    </font>
    <font>
      <b/>
      <sz val="18"/>
      <name val="돋움"/>
      <family val="3"/>
      <charset val="129"/>
    </font>
    <font>
      <b/>
      <sz val="15"/>
      <name val="돋움"/>
      <family val="3"/>
      <charset val="129"/>
    </font>
    <font>
      <sz val="15"/>
      <name val="돋움"/>
      <family val="3"/>
      <charset val="129"/>
    </font>
    <font>
      <b/>
      <sz val="16"/>
      <name val="맑은 고딕"/>
      <family val="3"/>
      <charset val="129"/>
    </font>
    <font>
      <b/>
      <sz val="10"/>
      <name val="굴림"/>
      <family val="3"/>
      <charset val="129"/>
    </font>
    <font>
      <sz val="9"/>
      <name val="굴림"/>
      <family val="3"/>
      <charset val="129"/>
    </font>
    <font>
      <sz val="8"/>
      <name val="굴림체"/>
      <family val="3"/>
      <charset val="129"/>
    </font>
    <font>
      <sz val="8"/>
      <name val="굴림"/>
      <family val="3"/>
      <charset val="129"/>
    </font>
    <font>
      <b/>
      <sz val="9"/>
      <name val="굴림"/>
      <family val="3"/>
      <charset val="129"/>
    </font>
    <font>
      <b/>
      <sz val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</cellStyleXfs>
  <cellXfs count="347">
    <xf numFmtId="0" fontId="0" fillId="0" borderId="0" xfId="0">
      <alignment vertical="center"/>
    </xf>
    <xf numFmtId="0" fontId="0" fillId="0" borderId="9" xfId="0" applyFill="1" applyBorder="1">
      <alignment vertical="center"/>
    </xf>
    <xf numFmtId="0" fontId="3" fillId="0" borderId="0" xfId="0" applyFont="1" applyFill="1" applyBorder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178" fontId="0" fillId="0" borderId="0" xfId="0" applyNumberFormat="1" applyFont="1" applyFill="1" applyBorder="1">
      <alignment vertical="center"/>
    </xf>
    <xf numFmtId="0" fontId="0" fillId="0" borderId="24" xfId="0" applyFont="1" applyFill="1" applyBorder="1">
      <alignment vertical="center"/>
    </xf>
    <xf numFmtId="41" fontId="0" fillId="0" borderId="9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41" fontId="0" fillId="0" borderId="9" xfId="0" applyNumberFormat="1" applyFont="1" applyFill="1" applyBorder="1">
      <alignment vertical="center"/>
    </xf>
    <xf numFmtId="177" fontId="0" fillId="0" borderId="0" xfId="0" applyNumberFormat="1" applyFont="1" applyFill="1">
      <alignment vertical="center"/>
    </xf>
    <xf numFmtId="179" fontId="0" fillId="0" borderId="0" xfId="0" applyNumberFormat="1" applyFont="1" applyFill="1">
      <alignment vertical="center"/>
    </xf>
    <xf numFmtId="0" fontId="0" fillId="0" borderId="6" xfId="0" applyFont="1" applyFill="1" applyBorder="1">
      <alignment vertical="center"/>
    </xf>
    <xf numFmtId="179" fontId="0" fillId="0" borderId="18" xfId="0" applyNumberFormat="1" applyFont="1" applyFill="1" applyBorder="1" applyAlignment="1">
      <alignment horizontal="right" vertical="center"/>
    </xf>
    <xf numFmtId="0" fontId="0" fillId="0" borderId="9" xfId="0" applyFont="1" applyFill="1" applyBorder="1">
      <alignment vertical="center"/>
    </xf>
    <xf numFmtId="179" fontId="0" fillId="0" borderId="1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3" xfId="0" applyFont="1" applyFill="1" applyBorder="1">
      <alignment vertical="center"/>
    </xf>
    <xf numFmtId="0" fontId="0" fillId="0" borderId="16" xfId="0" applyFont="1" applyFill="1" applyBorder="1">
      <alignment vertical="center"/>
    </xf>
    <xf numFmtId="0" fontId="0" fillId="0" borderId="17" xfId="0" applyFont="1" applyFill="1" applyBorder="1">
      <alignment vertical="center"/>
    </xf>
    <xf numFmtId="179" fontId="0" fillId="0" borderId="4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177" fontId="0" fillId="0" borderId="24" xfId="0" applyNumberFormat="1" applyFont="1" applyFill="1" applyBorder="1">
      <alignment vertical="center"/>
    </xf>
    <xf numFmtId="178" fontId="0" fillId="0" borderId="0" xfId="0" applyNumberFormat="1" applyFont="1" applyFill="1">
      <alignment vertical="center"/>
    </xf>
    <xf numFmtId="178" fontId="0" fillId="2" borderId="1" xfId="0" applyNumberFormat="1" applyFont="1" applyFill="1" applyBorder="1" applyAlignment="1">
      <alignment horizontal="center" vertical="center"/>
    </xf>
    <xf numFmtId="179" fontId="0" fillId="0" borderId="0" xfId="0" applyNumberFormat="1" applyFont="1" applyFill="1" applyAlignment="1">
      <alignment horizontal="right" vertical="center"/>
    </xf>
    <xf numFmtId="0" fontId="0" fillId="0" borderId="24" xfId="0" applyFont="1" applyFill="1" applyBorder="1" applyAlignment="1">
      <alignment horizontal="right" vertical="center"/>
    </xf>
    <xf numFmtId="177" fontId="0" fillId="0" borderId="24" xfId="7" applyNumberFormat="1" applyFont="1" applyFill="1" applyBorder="1">
      <alignment vertical="center"/>
    </xf>
    <xf numFmtId="177" fontId="0" fillId="2" borderId="1" xfId="7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177" fontId="0" fillId="0" borderId="0" xfId="7" applyNumberFormat="1" applyFont="1" applyFill="1">
      <alignment vertical="center"/>
    </xf>
    <xf numFmtId="0" fontId="0" fillId="0" borderId="0" xfId="0" applyFont="1" applyFill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center" vertical="center"/>
    </xf>
    <xf numFmtId="176" fontId="0" fillId="0" borderId="9" xfId="0" applyNumberFormat="1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176" fontId="0" fillId="0" borderId="9" xfId="0" applyNumberFormat="1" applyFill="1" applyBorder="1" applyAlignment="1">
      <alignment vertical="center"/>
    </xf>
    <xf numFmtId="176" fontId="0" fillId="0" borderId="8" xfId="0" applyNumberFormat="1" applyFont="1" applyFill="1" applyBorder="1" applyAlignment="1">
      <alignment horizontal="center" vertical="center"/>
    </xf>
    <xf numFmtId="176" fontId="0" fillId="0" borderId="8" xfId="0" applyNumberFormat="1" applyFont="1" applyFill="1" applyBorder="1" applyAlignment="1">
      <alignment horizontal="right" vertical="center"/>
    </xf>
    <xf numFmtId="41" fontId="0" fillId="0" borderId="9" xfId="1" applyFont="1" applyFill="1" applyBorder="1">
      <alignment vertical="center"/>
    </xf>
    <xf numFmtId="179" fontId="0" fillId="0" borderId="10" xfId="0" quotePrefix="1" applyNumberFormat="1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4" xfId="0" applyNumberFormat="1" applyFont="1" applyFill="1" applyBorder="1">
      <alignment vertical="center"/>
    </xf>
    <xf numFmtId="176" fontId="0" fillId="0" borderId="14" xfId="0" applyNumberFormat="1" applyFont="1" applyFill="1" applyBorder="1" applyAlignment="1">
      <alignment vertical="center"/>
    </xf>
    <xf numFmtId="176" fontId="0" fillId="0" borderId="14" xfId="0" applyNumberFormat="1" applyFont="1" applyFill="1" applyBorder="1" applyAlignment="1">
      <alignment horizontal="center" vertical="center"/>
    </xf>
    <xf numFmtId="176" fontId="0" fillId="0" borderId="14" xfId="0" applyNumberFormat="1" applyFont="1" applyFill="1" applyBorder="1" applyAlignment="1">
      <alignment horizontal="right" vertical="center"/>
    </xf>
    <xf numFmtId="179" fontId="0" fillId="0" borderId="15" xfId="0" applyNumberFormat="1" applyFont="1" applyFill="1" applyBorder="1" applyAlignment="1">
      <alignment horizontal="right" vertical="center"/>
    </xf>
    <xf numFmtId="176" fontId="0" fillId="0" borderId="9" xfId="0" applyNumberForma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178" fontId="4" fillId="0" borderId="0" xfId="0" applyNumberFormat="1" applyFont="1" applyFill="1" applyBorder="1">
      <alignment vertical="center"/>
    </xf>
    <xf numFmtId="0" fontId="4" fillId="0" borderId="24" xfId="0" applyFont="1" applyFill="1" applyBorder="1">
      <alignment vertical="center"/>
    </xf>
    <xf numFmtId="0" fontId="4" fillId="0" borderId="24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180" fontId="0" fillId="0" borderId="9" xfId="0" applyNumberFormat="1" applyFont="1" applyFill="1" applyBorder="1">
      <alignment vertical="center"/>
    </xf>
    <xf numFmtId="180" fontId="0" fillId="0" borderId="9" xfId="0" applyNumberFormat="1" applyFill="1" applyBorder="1" applyAlignment="1">
      <alignment horizontal="center" vertical="center"/>
    </xf>
    <xf numFmtId="176" fontId="0" fillId="0" borderId="9" xfId="0" applyNumberFormat="1" applyFill="1" applyBorder="1" applyAlignment="1">
      <alignment horizontal="right" vertical="center"/>
    </xf>
    <xf numFmtId="0" fontId="0" fillId="0" borderId="14" xfId="0" applyFill="1" applyBorder="1" applyAlignment="1">
      <alignment horizontal="center" vertical="center"/>
    </xf>
    <xf numFmtId="0" fontId="0" fillId="0" borderId="14" xfId="0" applyFill="1" applyBorder="1">
      <alignment vertical="center"/>
    </xf>
    <xf numFmtId="0" fontId="0" fillId="0" borderId="9" xfId="0" applyFill="1" applyBorder="1" applyAlignment="1">
      <alignment vertical="center"/>
    </xf>
    <xf numFmtId="0" fontId="6" fillId="0" borderId="9" xfId="0" applyFont="1" applyFill="1" applyBorder="1">
      <alignment vertical="center"/>
    </xf>
    <xf numFmtId="0" fontId="0" fillId="0" borderId="42" xfId="0" applyFont="1" applyFill="1" applyBorder="1">
      <alignment vertical="center"/>
    </xf>
    <xf numFmtId="0" fontId="0" fillId="0" borderId="43" xfId="0" applyFont="1" applyFill="1" applyBorder="1">
      <alignment vertical="center"/>
    </xf>
    <xf numFmtId="179" fontId="0" fillId="0" borderId="44" xfId="0" applyNumberFormat="1" applyFont="1" applyFill="1" applyBorder="1" applyAlignment="1">
      <alignment horizontal="right" vertical="center"/>
    </xf>
    <xf numFmtId="0" fontId="0" fillId="0" borderId="45" xfId="0" applyFill="1" applyBorder="1" applyAlignment="1">
      <alignment horizontal="center" vertical="center"/>
    </xf>
    <xf numFmtId="179" fontId="0" fillId="0" borderId="10" xfId="0" applyNumberForma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left" vertical="center"/>
    </xf>
    <xf numFmtId="181" fontId="0" fillId="0" borderId="0" xfId="0" applyNumberFormat="1" applyFont="1" applyFill="1" applyBorder="1" applyAlignment="1">
      <alignment vertical="center"/>
    </xf>
    <xf numFmtId="0" fontId="0" fillId="0" borderId="9" xfId="0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3" fontId="12" fillId="0" borderId="0" xfId="0" applyNumberFormat="1" applyFont="1" applyAlignment="1">
      <alignment horizontal="right" vertical="center"/>
    </xf>
    <xf numFmtId="3" fontId="12" fillId="0" borderId="0" xfId="0" applyNumberFormat="1" applyFont="1">
      <alignment vertical="center"/>
    </xf>
    <xf numFmtId="0" fontId="12" fillId="0" borderId="0" xfId="0" applyFont="1" applyBorder="1">
      <alignment vertical="center"/>
    </xf>
    <xf numFmtId="177" fontId="0" fillId="0" borderId="0" xfId="0" applyNumberForma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3" fontId="12" fillId="0" borderId="56" xfId="0" applyNumberFormat="1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3" fontId="12" fillId="0" borderId="23" xfId="0" applyNumberFormat="1" applyFont="1" applyFill="1" applyBorder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41" fontId="0" fillId="0" borderId="5" xfId="2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79" fontId="0" fillId="0" borderId="59" xfId="0" applyNumberFormat="1" applyFont="1" applyFill="1" applyBorder="1">
      <alignment vertical="center"/>
    </xf>
    <xf numFmtId="0" fontId="0" fillId="0" borderId="9" xfId="0" applyFont="1" applyFill="1" applyBorder="1" applyAlignment="1">
      <alignment horizontal="center" vertical="center"/>
    </xf>
    <xf numFmtId="179" fontId="0" fillId="0" borderId="60" xfId="0" applyNumberFormat="1" applyFont="1" applyFill="1" applyBorder="1" applyAlignment="1">
      <alignment horizontal="right" vertical="center"/>
    </xf>
    <xf numFmtId="0" fontId="0" fillId="0" borderId="21" xfId="0" applyFill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0" fillId="0" borderId="9" xfId="0" applyFill="1" applyBorder="1" applyAlignment="1">
      <alignment vertical="center" shrinkToFit="1"/>
    </xf>
    <xf numFmtId="0" fontId="0" fillId="0" borderId="9" xfId="0" applyFont="1" applyFill="1" applyBorder="1" applyAlignment="1">
      <alignment horizontal="center" vertical="center"/>
    </xf>
    <xf numFmtId="41" fontId="0" fillId="0" borderId="9" xfId="0" applyNumberFormat="1" applyFont="1" applyFill="1" applyBorder="1" applyAlignment="1">
      <alignment horizontal="center" vertical="center"/>
    </xf>
    <xf numFmtId="41" fontId="0" fillId="0" borderId="9" xfId="0" applyNumberFormat="1" applyFont="1" applyFill="1" applyBorder="1" applyAlignment="1">
      <alignment vertical="center"/>
    </xf>
    <xf numFmtId="41" fontId="0" fillId="0" borderId="12" xfId="0" applyNumberFormat="1" applyFont="1" applyFill="1" applyBorder="1" applyAlignment="1">
      <alignment vertical="center"/>
    </xf>
    <xf numFmtId="41" fontId="0" fillId="0" borderId="7" xfId="0" applyNumberFormat="1" applyFont="1" applyFill="1" applyBorder="1" applyAlignment="1">
      <alignment vertical="center"/>
    </xf>
    <xf numFmtId="41" fontId="0" fillId="0" borderId="8" xfId="0" applyNumberFormat="1" applyFont="1" applyFill="1" applyBorder="1" applyAlignment="1">
      <alignment vertical="center"/>
    </xf>
    <xf numFmtId="41" fontId="0" fillId="0" borderId="8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41" fontId="0" fillId="0" borderId="9" xfId="7" applyNumberFormat="1" applyFont="1" applyFill="1" applyBorder="1">
      <alignment vertical="center"/>
    </xf>
    <xf numFmtId="41" fontId="0" fillId="0" borderId="10" xfId="0" applyNumberFormat="1" applyFont="1" applyFill="1" applyBorder="1">
      <alignment vertical="center"/>
    </xf>
    <xf numFmtId="41" fontId="0" fillId="0" borderId="13" xfId="0" applyNumberFormat="1" applyFont="1" applyFill="1" applyBorder="1" applyAlignment="1">
      <alignment horizontal="center" vertical="center"/>
    </xf>
    <xf numFmtId="41" fontId="0" fillId="0" borderId="14" xfId="0" applyNumberFormat="1" applyFont="1" applyFill="1" applyBorder="1" applyAlignment="1">
      <alignment horizontal="center" vertical="center"/>
    </xf>
    <xf numFmtId="41" fontId="0" fillId="0" borderId="14" xfId="0" applyNumberFormat="1" applyFont="1" applyFill="1" applyBorder="1" applyAlignment="1">
      <alignment horizontal="right" vertical="center"/>
    </xf>
    <xf numFmtId="41" fontId="0" fillId="0" borderId="14" xfId="7" applyNumberFormat="1" applyFont="1" applyFill="1" applyBorder="1">
      <alignment vertical="center"/>
    </xf>
    <xf numFmtId="41" fontId="0" fillId="0" borderId="15" xfId="0" applyNumberFormat="1" applyFont="1" applyFill="1" applyBorder="1">
      <alignment vertical="center"/>
    </xf>
    <xf numFmtId="41" fontId="0" fillId="0" borderId="24" xfId="0" applyNumberFormat="1" applyFont="1" applyFill="1" applyBorder="1">
      <alignment vertical="center"/>
    </xf>
    <xf numFmtId="41" fontId="0" fillId="2" borderId="1" xfId="0" applyNumberFormat="1" applyFont="1" applyFill="1" applyBorder="1" applyAlignment="1">
      <alignment horizontal="center" vertical="center"/>
    </xf>
    <xf numFmtId="41" fontId="0" fillId="2" borderId="2" xfId="0" applyNumberFormat="1" applyFont="1" applyFill="1" applyBorder="1" applyAlignment="1">
      <alignment horizontal="center" vertical="center"/>
    </xf>
    <xf numFmtId="41" fontId="0" fillId="0" borderId="0" xfId="0" applyNumberFormat="1" applyFont="1" applyFill="1">
      <alignment vertical="center"/>
    </xf>
    <xf numFmtId="41" fontId="0" fillId="0" borderId="0" xfId="0" applyNumberFormat="1" applyFont="1" applyFill="1" applyAlignment="1">
      <alignment horizontal="right" vertical="center"/>
    </xf>
    <xf numFmtId="41" fontId="6" fillId="0" borderId="9" xfId="0" applyNumberFormat="1" applyFont="1" applyFill="1" applyBorder="1" applyAlignment="1">
      <alignment vertical="center"/>
    </xf>
    <xf numFmtId="41" fontId="6" fillId="0" borderId="9" xfId="0" applyNumberFormat="1" applyFont="1" applyFill="1" applyBorder="1" applyAlignment="1">
      <alignment horizontal="right" vertical="center"/>
    </xf>
    <xf numFmtId="41" fontId="6" fillId="0" borderId="9" xfId="0" applyNumberFormat="1" applyFont="1" applyFill="1" applyBorder="1" applyAlignment="1">
      <alignment horizontal="center" vertical="center"/>
    </xf>
    <xf numFmtId="41" fontId="16" fillId="0" borderId="3" xfId="0" applyNumberFormat="1" applyFont="1" applyFill="1" applyBorder="1" applyAlignment="1">
      <alignment horizontal="right" vertical="center"/>
    </xf>
    <xf numFmtId="178" fontId="6" fillId="0" borderId="4" xfId="0" applyNumberFormat="1" applyFont="1" applyFill="1" applyBorder="1" applyAlignment="1" applyProtection="1">
      <alignment horizontal="right" vertical="center"/>
    </xf>
    <xf numFmtId="41" fontId="6" fillId="0" borderId="8" xfId="0" applyNumberFormat="1" applyFont="1" applyFill="1" applyBorder="1" applyAlignment="1">
      <alignment horizontal="right" vertical="center"/>
    </xf>
    <xf numFmtId="41" fontId="6" fillId="0" borderId="8" xfId="7" applyNumberFormat="1" applyFont="1" applyFill="1" applyBorder="1" applyAlignment="1" applyProtection="1">
      <alignment horizontal="right" vertical="center"/>
    </xf>
    <xf numFmtId="41" fontId="6" fillId="0" borderId="23" xfId="0" applyNumberFormat="1" applyFont="1" applyFill="1" applyBorder="1" applyAlignment="1" applyProtection="1">
      <alignment horizontal="right" vertical="center"/>
    </xf>
    <xf numFmtId="41" fontId="6" fillId="0" borderId="9" xfId="7" applyNumberFormat="1" applyFont="1" applyFill="1" applyBorder="1" applyAlignment="1" applyProtection="1">
      <alignment horizontal="right" vertical="center"/>
    </xf>
    <xf numFmtId="41" fontId="6" fillId="0" borderId="10" xfId="0" applyNumberFormat="1" applyFont="1" applyFill="1" applyBorder="1" applyAlignment="1" applyProtection="1">
      <alignment horizontal="right" vertical="center"/>
    </xf>
    <xf numFmtId="41" fontId="6" fillId="0" borderId="10" xfId="0" applyNumberFormat="1" applyFont="1" applyFill="1" applyBorder="1" applyAlignment="1">
      <alignment horizontal="right" vertical="center"/>
    </xf>
    <xf numFmtId="41" fontId="6" fillId="0" borderId="9" xfId="0" applyNumberFormat="1" applyFont="1" applyFill="1" applyBorder="1">
      <alignment vertical="center"/>
    </xf>
    <xf numFmtId="41" fontId="6" fillId="0" borderId="9" xfId="7" applyNumberFormat="1" applyFont="1" applyFill="1" applyBorder="1">
      <alignment vertical="center"/>
    </xf>
    <xf numFmtId="41" fontId="6" fillId="0" borderId="10" xfId="0" applyNumberFormat="1" applyFont="1" applyFill="1" applyBorder="1">
      <alignment vertical="center"/>
    </xf>
    <xf numFmtId="41" fontId="6" fillId="0" borderId="23" xfId="0" applyNumberFormat="1" applyFont="1" applyFill="1" applyBorder="1" applyAlignment="1">
      <alignment horizontal="right" vertical="center"/>
    </xf>
    <xf numFmtId="41" fontId="6" fillId="0" borderId="14" xfId="0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9" xfId="0" applyNumberFormat="1" applyFont="1" applyFill="1" applyBorder="1">
      <alignment vertical="center"/>
    </xf>
    <xf numFmtId="0" fontId="6" fillId="0" borderId="9" xfId="0" applyFont="1" applyFill="1" applyBorder="1" applyAlignment="1">
      <alignment horizontal="right" vertical="center"/>
    </xf>
    <xf numFmtId="177" fontId="6" fillId="0" borderId="9" xfId="7" applyNumberFormat="1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177" fontId="6" fillId="0" borderId="21" xfId="0" applyNumberFormat="1" applyFont="1" applyFill="1" applyBorder="1">
      <alignment vertical="center"/>
    </xf>
    <xf numFmtId="0" fontId="6" fillId="0" borderId="21" xfId="0" applyFont="1" applyFill="1" applyBorder="1" applyAlignment="1">
      <alignment horizontal="right" vertical="center"/>
    </xf>
    <xf numFmtId="177" fontId="6" fillId="0" borderId="21" xfId="7" applyNumberFormat="1" applyFont="1" applyFill="1" applyBorder="1">
      <alignment vertical="center"/>
    </xf>
    <xf numFmtId="0" fontId="6" fillId="0" borderId="22" xfId="0" applyFont="1" applyFill="1" applyBorder="1">
      <alignment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77" fontId="6" fillId="0" borderId="14" xfId="0" applyNumberFormat="1" applyFont="1" applyFill="1" applyBorder="1">
      <alignment vertical="center"/>
    </xf>
    <xf numFmtId="0" fontId="6" fillId="0" borderId="14" xfId="0" applyFont="1" applyFill="1" applyBorder="1" applyAlignment="1">
      <alignment horizontal="right" vertical="center"/>
    </xf>
    <xf numFmtId="177" fontId="6" fillId="0" borderId="14" xfId="7" applyNumberFormat="1" applyFont="1" applyFill="1" applyBorder="1">
      <alignment vertical="center"/>
    </xf>
    <xf numFmtId="0" fontId="6" fillId="0" borderId="15" xfId="0" applyFont="1" applyFill="1" applyBorder="1">
      <alignment vertical="center"/>
    </xf>
    <xf numFmtId="41" fontId="6" fillId="0" borderId="14" xfId="0" applyNumberFormat="1" applyFont="1" applyFill="1" applyBorder="1">
      <alignment vertical="center"/>
    </xf>
    <xf numFmtId="41" fontId="0" fillId="0" borderId="0" xfId="0" applyNumberFormat="1" applyFont="1" applyFill="1" applyBorder="1">
      <alignment vertical="center"/>
    </xf>
    <xf numFmtId="41" fontId="6" fillId="0" borderId="12" xfId="0" applyNumberFormat="1" applyFont="1" applyFill="1" applyBorder="1" applyAlignment="1">
      <alignment horizontal="center" vertical="center"/>
    </xf>
    <xf numFmtId="41" fontId="6" fillId="0" borderId="21" xfId="0" applyNumberFormat="1" applyFont="1" applyFill="1" applyBorder="1" applyAlignment="1">
      <alignment horizontal="center" vertical="center"/>
    </xf>
    <xf numFmtId="41" fontId="6" fillId="0" borderId="8" xfId="0" applyNumberFormat="1" applyFont="1" applyFill="1" applyBorder="1" applyAlignment="1">
      <alignment horizontal="center" vertical="center"/>
    </xf>
    <xf numFmtId="41" fontId="6" fillId="0" borderId="14" xfId="0" applyNumberFormat="1" applyFont="1" applyFill="1" applyBorder="1" applyAlignment="1">
      <alignment horizontal="center" vertical="center"/>
    </xf>
    <xf numFmtId="41" fontId="12" fillId="0" borderId="8" xfId="1" applyNumberFormat="1" applyFont="1" applyBorder="1" applyAlignment="1">
      <alignment horizontal="right" vertical="center"/>
    </xf>
    <xf numFmtId="41" fontId="12" fillId="0" borderId="53" xfId="1" applyNumberFormat="1" applyFont="1" applyBorder="1" applyAlignment="1">
      <alignment horizontal="right" vertical="center"/>
    </xf>
    <xf numFmtId="41" fontId="12" fillId="0" borderId="14" xfId="1" applyNumberFormat="1" applyFont="1" applyBorder="1" applyAlignment="1">
      <alignment horizontal="right" vertical="center"/>
    </xf>
    <xf numFmtId="41" fontId="12" fillId="0" borderId="0" xfId="0" applyNumberFormat="1" applyFont="1" applyAlignment="1">
      <alignment horizontal="right" vertical="center"/>
    </xf>
    <xf numFmtId="41" fontId="12" fillId="0" borderId="0" xfId="0" applyNumberFormat="1" applyFont="1">
      <alignment vertical="center"/>
    </xf>
    <xf numFmtId="41" fontId="12" fillId="0" borderId="56" xfId="0" applyNumberFormat="1" applyFont="1" applyBorder="1" applyAlignment="1">
      <alignment horizontal="center" vertical="center"/>
    </xf>
    <xf numFmtId="41" fontId="12" fillId="0" borderId="9" xfId="0" applyNumberFormat="1" applyFont="1" applyBorder="1" applyAlignment="1">
      <alignment horizontal="right" vertical="center"/>
    </xf>
    <xf numFmtId="41" fontId="12" fillId="0" borderId="9" xfId="1" applyNumberFormat="1" applyFont="1" applyBorder="1" applyAlignment="1">
      <alignment horizontal="right" vertical="center"/>
    </xf>
    <xf numFmtId="41" fontId="12" fillId="0" borderId="21" xfId="0" applyNumberFormat="1" applyFont="1" applyBorder="1" applyAlignment="1">
      <alignment horizontal="right" vertical="center"/>
    </xf>
    <xf numFmtId="41" fontId="12" fillId="0" borderId="14" xfId="0" applyNumberFormat="1" applyFont="1" applyBorder="1" applyAlignment="1">
      <alignment horizontal="right" vertical="center"/>
    </xf>
    <xf numFmtId="41" fontId="12" fillId="0" borderId="21" xfId="1" applyNumberFormat="1" applyFont="1" applyBorder="1" applyAlignment="1">
      <alignment horizontal="right" vertical="center"/>
    </xf>
    <xf numFmtId="0" fontId="12" fillId="0" borderId="22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7" fontId="6" fillId="0" borderId="6" xfId="0" applyNumberFormat="1" applyFont="1" applyFill="1" applyBorder="1">
      <alignment vertical="center"/>
    </xf>
    <xf numFmtId="0" fontId="6" fillId="0" borderId="6" xfId="0" applyFont="1" applyFill="1" applyBorder="1" applyAlignment="1">
      <alignment horizontal="right" vertical="center"/>
    </xf>
    <xf numFmtId="177" fontId="6" fillId="0" borderId="6" xfId="7" applyNumberFormat="1" applyFont="1" applyFill="1" applyBorder="1">
      <alignment vertical="center"/>
    </xf>
    <xf numFmtId="0" fontId="6" fillId="0" borderId="18" xfId="0" applyFont="1" applyFill="1" applyBorder="1">
      <alignment vertical="center"/>
    </xf>
    <xf numFmtId="41" fontId="6" fillId="0" borderId="6" xfId="0" applyNumberFormat="1" applyFont="1" applyFill="1" applyBorder="1" applyAlignment="1">
      <alignment horizontal="right" vertical="center"/>
    </xf>
    <xf numFmtId="41" fontId="6" fillId="0" borderId="18" xfId="0" applyNumberFormat="1" applyFont="1" applyFill="1" applyBorder="1" applyAlignment="1">
      <alignment horizontal="right" vertical="center"/>
    </xf>
    <xf numFmtId="41" fontId="4" fillId="0" borderId="1" xfId="0" applyNumberFormat="1" applyFont="1" applyFill="1" applyBorder="1">
      <alignment vertical="center"/>
    </xf>
    <xf numFmtId="41" fontId="0" fillId="0" borderId="6" xfId="0" applyNumberFormat="1" applyFont="1" applyFill="1" applyBorder="1" applyAlignment="1">
      <alignment horizontal="right" vertical="center"/>
    </xf>
    <xf numFmtId="41" fontId="0" fillId="0" borderId="6" xfId="0" applyNumberFormat="1" applyFont="1" applyFill="1" applyBorder="1">
      <alignment vertical="center"/>
    </xf>
    <xf numFmtId="182" fontId="4" fillId="0" borderId="1" xfId="0" applyNumberFormat="1" applyFont="1" applyFill="1" applyBorder="1">
      <alignment vertical="center"/>
    </xf>
    <xf numFmtId="182" fontId="0" fillId="0" borderId="6" xfId="0" applyNumberFormat="1" applyFont="1" applyFill="1" applyBorder="1">
      <alignment vertical="center"/>
    </xf>
    <xf numFmtId="182" fontId="0" fillId="0" borderId="9" xfId="0" applyNumberFormat="1" applyFont="1" applyFill="1" applyBorder="1">
      <alignment vertical="center"/>
    </xf>
    <xf numFmtId="182" fontId="0" fillId="0" borderId="14" xfId="0" applyNumberFormat="1" applyFont="1" applyFill="1" applyBorder="1">
      <alignment vertical="center"/>
    </xf>
    <xf numFmtId="41" fontId="4" fillId="0" borderId="36" xfId="0" applyNumberFormat="1" applyFont="1" applyFill="1" applyBorder="1">
      <alignment vertical="center"/>
    </xf>
    <xf numFmtId="41" fontId="0" fillId="0" borderId="9" xfId="0" applyNumberFormat="1" applyFont="1" applyFill="1" applyBorder="1" applyAlignment="1">
      <alignment vertical="center" wrapText="1"/>
    </xf>
    <xf numFmtId="41" fontId="0" fillId="0" borderId="8" xfId="0" applyNumberFormat="1" applyFont="1" applyFill="1" applyBorder="1">
      <alignment vertical="center"/>
    </xf>
    <xf numFmtId="182" fontId="4" fillId="0" borderId="36" xfId="0" applyNumberFormat="1" applyFont="1" applyFill="1" applyBorder="1">
      <alignment vertical="center"/>
    </xf>
    <xf numFmtId="0" fontId="12" fillId="0" borderId="15" xfId="0" applyFont="1" applyBorder="1">
      <alignment vertical="center"/>
    </xf>
    <xf numFmtId="0" fontId="12" fillId="0" borderId="26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176" fontId="4" fillId="0" borderId="0" xfId="0" applyNumberFormat="1" applyFont="1" applyFill="1" applyBorder="1">
      <alignment vertical="center"/>
    </xf>
    <xf numFmtId="0" fontId="12" fillId="0" borderId="43" xfId="0" applyFont="1" applyBorder="1" applyAlignment="1">
      <alignment horizontal="center" vertical="center"/>
    </xf>
    <xf numFmtId="41" fontId="12" fillId="0" borderId="43" xfId="0" applyNumberFormat="1" applyFont="1" applyBorder="1" applyAlignment="1">
      <alignment horizontal="right" vertical="center"/>
    </xf>
    <xf numFmtId="41" fontId="12" fillId="0" borderId="43" xfId="0" applyNumberFormat="1" applyFont="1" applyBorder="1">
      <alignment vertical="center"/>
    </xf>
    <xf numFmtId="0" fontId="12" fillId="0" borderId="43" xfId="0" applyFont="1" applyBorder="1">
      <alignment vertical="center"/>
    </xf>
    <xf numFmtId="0" fontId="12" fillId="0" borderId="62" xfId="0" applyFont="1" applyBorder="1" applyAlignment="1">
      <alignment horizontal="center" vertical="center"/>
    </xf>
    <xf numFmtId="0" fontId="12" fillId="0" borderId="22" xfId="0" applyFont="1" applyBorder="1" applyAlignment="1">
      <alignment vertical="center" wrapText="1"/>
    </xf>
    <xf numFmtId="0" fontId="12" fillId="0" borderId="64" xfId="0" applyFont="1" applyBorder="1" applyAlignment="1">
      <alignment horizontal="center" vertical="center"/>
    </xf>
    <xf numFmtId="41" fontId="12" fillId="0" borderId="64" xfId="0" applyNumberFormat="1" applyFont="1" applyBorder="1" applyAlignment="1">
      <alignment horizontal="right" vertical="center"/>
    </xf>
    <xf numFmtId="0" fontId="12" fillId="0" borderId="6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182" fontId="6" fillId="0" borderId="4" xfId="0" applyNumberFormat="1" applyFont="1" applyFill="1" applyBorder="1" applyAlignment="1" applyProtection="1">
      <alignment horizontal="right" vertical="center"/>
    </xf>
    <xf numFmtId="0" fontId="12" fillId="0" borderId="66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41" fontId="12" fillId="0" borderId="66" xfId="0" applyNumberFormat="1" applyFont="1" applyBorder="1" applyAlignment="1">
      <alignment horizontal="right" vertical="center"/>
    </xf>
    <xf numFmtId="0" fontId="12" fillId="0" borderId="22" xfId="0" applyFont="1" applyBorder="1">
      <alignment vertical="center"/>
    </xf>
    <xf numFmtId="0" fontId="12" fillId="0" borderId="64" xfId="0" applyFont="1" applyBorder="1">
      <alignment vertical="center"/>
    </xf>
    <xf numFmtId="41" fontId="12" fillId="0" borderId="67" xfId="0" applyNumberFormat="1" applyFont="1" applyBorder="1">
      <alignment vertical="center"/>
    </xf>
    <xf numFmtId="41" fontId="12" fillId="0" borderId="63" xfId="0" applyNumberFormat="1" applyFont="1" applyBorder="1">
      <alignment vertical="center"/>
    </xf>
    <xf numFmtId="41" fontId="6" fillId="0" borderId="15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center" vertical="top" wrapText="1"/>
    </xf>
    <xf numFmtId="0" fontId="6" fillId="0" borderId="26" xfId="0" applyFont="1" applyFill="1" applyBorder="1" applyAlignment="1">
      <alignment horizontal="center" vertical="top"/>
    </xf>
    <xf numFmtId="0" fontId="6" fillId="0" borderId="39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41" fontId="6" fillId="0" borderId="9" xfId="0" applyNumberFormat="1" applyFont="1" applyFill="1" applyBorder="1" applyAlignment="1">
      <alignment horizontal="center" vertical="center"/>
    </xf>
    <xf numFmtId="41" fontId="6" fillId="0" borderId="19" xfId="0" applyNumberFormat="1" applyFont="1" applyFill="1" applyBorder="1" applyAlignment="1">
      <alignment horizontal="center" vertical="center"/>
    </xf>
    <xf numFmtId="41" fontId="6" fillId="0" borderId="11" xfId="0" applyNumberFormat="1" applyFont="1" applyFill="1" applyBorder="1" applyAlignment="1">
      <alignment horizontal="center" vertical="center"/>
    </xf>
    <xf numFmtId="41" fontId="6" fillId="0" borderId="20" xfId="0" applyNumberFormat="1" applyFont="1" applyFill="1" applyBorder="1" applyAlignment="1">
      <alignment horizontal="center" vertical="top"/>
    </xf>
    <xf numFmtId="41" fontId="6" fillId="0" borderId="26" xfId="0" applyNumberFormat="1" applyFont="1" applyFill="1" applyBorder="1" applyAlignment="1">
      <alignment horizontal="center" vertical="top"/>
    </xf>
    <xf numFmtId="41" fontId="6" fillId="0" borderId="7" xfId="0" applyNumberFormat="1" applyFont="1" applyFill="1" applyBorder="1" applyAlignment="1">
      <alignment horizontal="center" vertical="top"/>
    </xf>
    <xf numFmtId="41" fontId="6" fillId="0" borderId="21" xfId="0" applyNumberFormat="1" applyFont="1" applyFill="1" applyBorder="1" applyAlignment="1">
      <alignment horizontal="center" vertical="top"/>
    </xf>
    <xf numFmtId="41" fontId="6" fillId="0" borderId="25" xfId="0" applyNumberFormat="1" applyFont="1" applyFill="1" applyBorder="1" applyAlignment="1">
      <alignment horizontal="center" vertical="top"/>
    </xf>
    <xf numFmtId="41" fontId="6" fillId="0" borderId="8" xfId="0" applyNumberFormat="1" applyFont="1" applyFill="1" applyBorder="1" applyAlignment="1">
      <alignment horizontal="center" vertical="top"/>
    </xf>
    <xf numFmtId="41" fontId="6" fillId="0" borderId="9" xfId="0" applyNumberFormat="1" applyFont="1" applyFill="1" applyBorder="1" applyAlignment="1">
      <alignment horizontal="center" vertical="top"/>
    </xf>
    <xf numFmtId="0" fontId="0" fillId="2" borderId="27" xfId="0" applyFont="1" applyFill="1" applyBorder="1" applyAlignment="1">
      <alignment horizontal="center" vertical="center"/>
    </xf>
    <xf numFmtId="41" fontId="6" fillId="0" borderId="39" xfId="0" applyNumberFormat="1" applyFont="1" applyFill="1" applyBorder="1" applyAlignment="1">
      <alignment horizontal="center" vertical="top"/>
    </xf>
    <xf numFmtId="0" fontId="6" fillId="0" borderId="35" xfId="0" applyFont="1" applyFill="1" applyBorder="1" applyAlignment="1">
      <alignment horizontal="center" vertical="top"/>
    </xf>
    <xf numFmtId="41" fontId="6" fillId="0" borderId="20" xfId="0" applyNumberFormat="1" applyFont="1" applyFill="1" applyBorder="1" applyAlignment="1">
      <alignment horizontal="center" vertical="center"/>
    </xf>
    <xf numFmtId="41" fontId="6" fillId="0" borderId="26" xfId="0" applyNumberFormat="1" applyFont="1" applyFill="1" applyBorder="1" applyAlignment="1">
      <alignment horizontal="center" vertical="center"/>
    </xf>
    <xf numFmtId="41" fontId="6" fillId="0" borderId="7" xfId="0" applyNumberFormat="1" applyFont="1" applyFill="1" applyBorder="1" applyAlignment="1">
      <alignment horizontal="center" vertical="center"/>
    </xf>
    <xf numFmtId="41" fontId="6" fillId="0" borderId="21" xfId="0" applyNumberFormat="1" applyFont="1" applyFill="1" applyBorder="1" applyAlignment="1">
      <alignment horizontal="center" vertical="center"/>
    </xf>
    <xf numFmtId="41" fontId="6" fillId="0" borderId="8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1" fontId="6" fillId="0" borderId="21" xfId="0" applyNumberFormat="1" applyFont="1" applyFill="1" applyBorder="1" applyAlignment="1">
      <alignment horizontal="center" vertical="top" wrapText="1"/>
    </xf>
    <xf numFmtId="41" fontId="6" fillId="0" borderId="40" xfId="0" applyNumberFormat="1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top"/>
    </xf>
    <xf numFmtId="0" fontId="6" fillId="0" borderId="46" xfId="0" applyFont="1" applyFill="1" applyBorder="1" applyAlignment="1">
      <alignment horizontal="center" vertical="top"/>
    </xf>
    <xf numFmtId="0" fontId="6" fillId="0" borderId="47" xfId="0" applyFont="1" applyFill="1" applyBorder="1" applyAlignment="1">
      <alignment horizontal="center" vertical="top"/>
    </xf>
    <xf numFmtId="0" fontId="6" fillId="0" borderId="48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0" fontId="6" fillId="0" borderId="40" xfId="0" applyFont="1" applyFill="1" applyBorder="1" applyAlignment="1">
      <alignment horizontal="center" vertical="top"/>
    </xf>
    <xf numFmtId="0" fontId="0" fillId="2" borderId="30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41" fontId="6" fillId="0" borderId="6" xfId="0" applyNumberFormat="1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1" fontId="0" fillId="2" borderId="27" xfId="0" applyNumberFormat="1" applyFont="1" applyFill="1" applyBorder="1" applyAlignment="1">
      <alignment horizontal="center" vertical="center"/>
    </xf>
    <xf numFmtId="41" fontId="0" fillId="2" borderId="33" xfId="0" applyNumberFormat="1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 wrapText="1"/>
    </xf>
    <xf numFmtId="41" fontId="0" fillId="2" borderId="27" xfId="0" applyNumberFormat="1" applyFill="1" applyBorder="1" applyAlignment="1">
      <alignment horizontal="center" vertical="center" wrapText="1"/>
    </xf>
    <xf numFmtId="41" fontId="0" fillId="2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1" fontId="0" fillId="0" borderId="24" xfId="0" applyNumberFormat="1" applyFill="1" applyBorder="1" applyAlignment="1">
      <alignment horizontal="right" vertical="center"/>
    </xf>
    <xf numFmtId="41" fontId="0" fillId="0" borderId="24" xfId="0" applyNumberFormat="1" applyFont="1" applyFill="1" applyBorder="1" applyAlignment="1">
      <alignment horizontal="right" vertical="center"/>
    </xf>
    <xf numFmtId="0" fontId="0" fillId="2" borderId="32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41" fontId="6" fillId="0" borderId="12" xfId="0" applyNumberFormat="1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left" vertical="center"/>
    </xf>
    <xf numFmtId="41" fontId="6" fillId="0" borderId="35" xfId="0" applyNumberFormat="1" applyFont="1" applyFill="1" applyBorder="1" applyAlignment="1">
      <alignment horizontal="center" vertical="top"/>
    </xf>
    <xf numFmtId="0" fontId="6" fillId="0" borderId="54" xfId="0" applyFont="1" applyFill="1" applyBorder="1" applyAlignment="1">
      <alignment horizontal="center" vertical="top" wrapText="1"/>
    </xf>
    <xf numFmtId="0" fontId="6" fillId="0" borderId="47" xfId="0" applyFont="1" applyFill="1" applyBorder="1" applyAlignment="1">
      <alignment horizontal="center" vertical="top" wrapText="1"/>
    </xf>
    <xf numFmtId="0" fontId="6" fillId="0" borderId="48" xfId="0" applyFont="1" applyFill="1" applyBorder="1" applyAlignment="1">
      <alignment horizontal="center" vertical="top" wrapText="1"/>
    </xf>
    <xf numFmtId="0" fontId="0" fillId="2" borderId="42" xfId="0" applyFill="1" applyBorder="1" applyAlignment="1">
      <alignment horizontal="center" vertical="center"/>
    </xf>
    <xf numFmtId="0" fontId="0" fillId="2" borderId="43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2" borderId="49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0" fillId="2" borderId="50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0" fillId="2" borderId="3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0" fontId="12" fillId="0" borderId="22" xfId="0" applyFont="1" applyBorder="1" applyAlignment="1">
      <alignment horizontal="left" vertical="center" wrapText="1"/>
    </xf>
    <xf numFmtId="0" fontId="12" fillId="0" borderId="6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</cellXfs>
  <cellStyles count="8">
    <cellStyle name="쉼표 [0]" xfId="1" builtinId="6"/>
    <cellStyle name="쉼표 [0] 2" xfId="2"/>
    <cellStyle name="쉼표 [0] 3" xfId="3"/>
    <cellStyle name="통화 [0]" xfId="7" builtinId="7"/>
    <cellStyle name="표준" xfId="0" builtinId="0"/>
    <cellStyle name="표준 2" xfId="4"/>
    <cellStyle name="표준 3" xfId="5"/>
    <cellStyle name="표준 4" xfId="6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Z229"/>
  <sheetViews>
    <sheetView tabSelected="1" view="pageBreakPreview" zoomScale="75" zoomScaleSheetLayoutView="75" workbookViewId="0">
      <selection activeCell="N50" sqref="N50"/>
    </sheetView>
  </sheetViews>
  <sheetFormatPr defaultRowHeight="13.5"/>
  <cols>
    <col min="1" max="1" width="2.44140625" style="4" customWidth="1"/>
    <col min="2" max="3" width="10" style="41" customWidth="1"/>
    <col min="4" max="4" width="16.33203125" style="41" customWidth="1"/>
    <col min="5" max="5" width="14.44140625" style="11" customWidth="1"/>
    <col min="6" max="6" width="14.44140625" style="18" customWidth="1"/>
    <col min="7" max="7" width="11.6640625" style="34" customWidth="1"/>
    <col min="8" max="8" width="8.109375" style="4" customWidth="1"/>
    <col min="9" max="10" width="10.21875" style="41" customWidth="1"/>
    <col min="11" max="11" width="16.109375" style="41" customWidth="1"/>
    <col min="12" max="13" width="14.44140625" style="150" customWidth="1"/>
    <col min="14" max="14" width="11.6640625" style="150" customWidth="1"/>
    <col min="15" max="15" width="8" style="151" customWidth="1"/>
    <col min="16" max="16" width="8.88671875" style="4"/>
    <col min="17" max="17" width="11.5546875" style="4" bestFit="1" customWidth="1"/>
    <col min="18" max="18" width="8.88671875" style="4"/>
    <col min="19" max="19" width="17.21875" style="4" bestFit="1" customWidth="1"/>
    <col min="20" max="23" width="8.88671875" style="4"/>
    <col min="24" max="24" width="27.33203125" style="4" bestFit="1" customWidth="1"/>
    <col min="25" max="25" width="34.33203125" style="18" bestFit="1" customWidth="1"/>
    <col min="26" max="26" width="13.6640625" style="28" bestFit="1" customWidth="1"/>
    <col min="27" max="16384" width="8.88671875" style="4"/>
  </cols>
  <sheetData>
    <row r="1" spans="2:26" ht="26.25" customHeight="1">
      <c r="B1" s="302" t="s">
        <v>233</v>
      </c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</row>
    <row r="2" spans="2:26" ht="16.5" customHeight="1" thickBot="1">
      <c r="B2" s="312"/>
      <c r="C2" s="312"/>
      <c r="D2" s="312"/>
      <c r="E2" s="25"/>
      <c r="F2" s="29"/>
      <c r="G2" s="30"/>
      <c r="H2" s="7"/>
      <c r="I2" s="55"/>
      <c r="J2" s="55"/>
      <c r="K2" s="55"/>
      <c r="L2" s="147"/>
      <c r="M2" s="147"/>
      <c r="N2" s="304" t="s">
        <v>45</v>
      </c>
      <c r="O2" s="305"/>
      <c r="P2" s="5"/>
      <c r="Q2" s="5"/>
      <c r="R2" s="5"/>
      <c r="S2" s="5"/>
      <c r="T2" s="5"/>
      <c r="U2" s="5"/>
      <c r="V2" s="5"/>
      <c r="W2" s="5"/>
      <c r="X2" s="5"/>
    </row>
    <row r="3" spans="2:26" ht="15" customHeight="1">
      <c r="B3" s="289" t="s">
        <v>32</v>
      </c>
      <c r="C3" s="290"/>
      <c r="D3" s="290"/>
      <c r="E3" s="290"/>
      <c r="F3" s="290"/>
      <c r="G3" s="290"/>
      <c r="H3" s="290"/>
      <c r="I3" s="290" t="s">
        <v>33</v>
      </c>
      <c r="J3" s="290"/>
      <c r="K3" s="290"/>
      <c r="L3" s="290"/>
      <c r="M3" s="290"/>
      <c r="N3" s="290"/>
      <c r="O3" s="306"/>
      <c r="P3" s="5"/>
      <c r="Q3" s="291"/>
      <c r="R3" s="291"/>
      <c r="S3" s="291"/>
      <c r="T3" s="292"/>
      <c r="U3" s="292"/>
      <c r="V3" s="291"/>
      <c r="W3" s="291"/>
      <c r="X3" s="5"/>
    </row>
    <row r="4" spans="2:26" ht="20.25" customHeight="1">
      <c r="B4" s="294" t="s">
        <v>2</v>
      </c>
      <c r="C4" s="268" t="s">
        <v>3</v>
      </c>
      <c r="D4" s="268" t="s">
        <v>4</v>
      </c>
      <c r="E4" s="299" t="s">
        <v>234</v>
      </c>
      <c r="F4" s="299" t="s">
        <v>235</v>
      </c>
      <c r="G4" s="268" t="s">
        <v>5</v>
      </c>
      <c r="H4" s="268"/>
      <c r="I4" s="268" t="s">
        <v>2</v>
      </c>
      <c r="J4" s="268" t="s">
        <v>3</v>
      </c>
      <c r="K4" s="268" t="s">
        <v>4</v>
      </c>
      <c r="L4" s="300" t="s">
        <v>247</v>
      </c>
      <c r="M4" s="300" t="s">
        <v>249</v>
      </c>
      <c r="N4" s="297" t="s">
        <v>5</v>
      </c>
      <c r="O4" s="298"/>
      <c r="P4" s="5"/>
      <c r="Q4" s="252"/>
      <c r="R4" s="252"/>
      <c r="S4" s="252"/>
      <c r="T4" s="252"/>
      <c r="U4" s="252"/>
      <c r="V4" s="19"/>
      <c r="W4" s="19"/>
      <c r="X4" s="5"/>
    </row>
    <row r="5" spans="2:26" ht="23.25" customHeight="1" thickBot="1">
      <c r="B5" s="295"/>
      <c r="C5" s="296"/>
      <c r="D5" s="296"/>
      <c r="E5" s="296"/>
      <c r="F5" s="296"/>
      <c r="G5" s="31" t="s">
        <v>6</v>
      </c>
      <c r="H5" s="66" t="s">
        <v>7</v>
      </c>
      <c r="I5" s="296"/>
      <c r="J5" s="296"/>
      <c r="K5" s="296"/>
      <c r="L5" s="301"/>
      <c r="M5" s="301"/>
      <c r="N5" s="148" t="s">
        <v>6</v>
      </c>
      <c r="O5" s="149" t="s">
        <v>7</v>
      </c>
      <c r="P5" s="5"/>
      <c r="Q5" s="84"/>
      <c r="R5" s="84"/>
      <c r="S5" s="84"/>
      <c r="T5" s="5"/>
      <c r="U5" s="5"/>
      <c r="V5" s="5"/>
      <c r="W5" s="5"/>
      <c r="X5" s="5"/>
    </row>
    <row r="6" spans="2:26" ht="17.25" customHeight="1" thickBot="1">
      <c r="B6" s="307" t="s">
        <v>34</v>
      </c>
      <c r="C6" s="308"/>
      <c r="D6" s="308"/>
      <c r="E6" s="155">
        <v>177270000</v>
      </c>
      <c r="F6" s="155">
        <f>F7+F10+F13+F15+F18</f>
        <v>172970000</v>
      </c>
      <c r="G6" s="155">
        <f>SUM(G7+G10+G13+G18)</f>
        <v>-4300000</v>
      </c>
      <c r="H6" s="156">
        <f>F6/E6*100-100</f>
        <v>-2.4256783437693912</v>
      </c>
      <c r="I6" s="309" t="s">
        <v>232</v>
      </c>
      <c r="J6" s="310"/>
      <c r="K6" s="310"/>
      <c r="L6" s="155">
        <f>L7+L23+L27+L56+L59</f>
        <v>177270000</v>
      </c>
      <c r="M6" s="155">
        <f>M7+M23+M27+M56+M59</f>
        <v>172970000</v>
      </c>
      <c r="N6" s="155">
        <f>M6-L6</f>
        <v>-4300000</v>
      </c>
      <c r="O6" s="242">
        <f>M6/L6*100-100</f>
        <v>-2.4256783437693912</v>
      </c>
      <c r="P6" s="5"/>
      <c r="Q6" s="187"/>
      <c r="R6" s="291"/>
      <c r="S6" s="291"/>
      <c r="T6" s="5"/>
      <c r="U6" s="5"/>
      <c r="V6" s="5"/>
      <c r="W6" s="5"/>
      <c r="X6" s="5"/>
    </row>
    <row r="7" spans="2:26" ht="19.5" customHeight="1">
      <c r="B7" s="273" t="str">
        <f>세입!B7</f>
        <v>보조금수입</v>
      </c>
      <c r="C7" s="275" t="s">
        <v>106</v>
      </c>
      <c r="D7" s="275"/>
      <c r="E7" s="157">
        <v>147490000</v>
      </c>
      <c r="F7" s="157">
        <f t="shared" ref="F7" si="0">SUM(F8:F9)</f>
        <v>147490000</v>
      </c>
      <c r="G7" s="158">
        <f>F7-E7</f>
        <v>0</v>
      </c>
      <c r="H7" s="159">
        <f>F7/E7*100-100</f>
        <v>0</v>
      </c>
      <c r="I7" s="313" t="str">
        <f>세출!B6</f>
        <v>사무비</v>
      </c>
      <c r="J7" s="293" t="s">
        <v>106</v>
      </c>
      <c r="K7" s="293"/>
      <c r="L7" s="157">
        <f>SUM(L8,L14,L17)</f>
        <v>134948230</v>
      </c>
      <c r="M7" s="157">
        <f>SUM(M8,M14,M17)</f>
        <v>129475750</v>
      </c>
      <c r="N7" s="157">
        <f t="shared" ref="N7:N35" si="1">M7-L7</f>
        <v>-5472480</v>
      </c>
      <c r="O7" s="159">
        <f>M7/L7*100-100</f>
        <v>-4.0552439998657235</v>
      </c>
      <c r="P7" s="5"/>
      <c r="Q7" s="5"/>
      <c r="R7" s="5"/>
      <c r="S7" s="5"/>
      <c r="T7" s="5"/>
      <c r="U7" s="5"/>
      <c r="V7" s="5"/>
      <c r="W7" s="5"/>
      <c r="X7" s="5"/>
    </row>
    <row r="8" spans="2:26" ht="19.5" customHeight="1">
      <c r="B8" s="311"/>
      <c r="C8" s="258" t="str">
        <f>세입!C7</f>
        <v>보조금수입</v>
      </c>
      <c r="D8" s="154" t="str">
        <f>세입!D8</f>
        <v>경상보조금수입</v>
      </c>
      <c r="E8" s="153">
        <v>143170000</v>
      </c>
      <c r="F8" s="153">
        <f>+세입!F8+세입!F10</f>
        <v>143170000</v>
      </c>
      <c r="G8" s="160">
        <f>F8-E8</f>
        <v>0</v>
      </c>
      <c r="H8" s="161">
        <f t="shared" ref="H8:H19" si="2">F8/E8*100-100</f>
        <v>0</v>
      </c>
      <c r="I8" s="262"/>
      <c r="J8" s="267" t="s">
        <v>222</v>
      </c>
      <c r="K8" s="154" t="s">
        <v>223</v>
      </c>
      <c r="L8" s="153">
        <f>SUM(L9:L13)</f>
        <v>111398230</v>
      </c>
      <c r="M8" s="153">
        <f>SUM(M9:M13)</f>
        <v>110345750</v>
      </c>
      <c r="N8" s="153">
        <f t="shared" si="1"/>
        <v>-1052480</v>
      </c>
      <c r="O8" s="162">
        <f t="shared" ref="O8:O63" si="3">M8/L8*100-100</f>
        <v>-0.94479059496725881</v>
      </c>
      <c r="P8" s="5"/>
      <c r="Q8" s="5"/>
      <c r="R8" s="5"/>
      <c r="S8" s="5"/>
      <c r="T8" s="5"/>
      <c r="U8" s="5"/>
      <c r="V8" s="5"/>
      <c r="W8" s="5"/>
      <c r="X8" s="5"/>
    </row>
    <row r="9" spans="2:26" ht="19.5" customHeight="1">
      <c r="B9" s="311"/>
      <c r="C9" s="258"/>
      <c r="D9" s="154" t="str">
        <f>세입!D12</f>
        <v>종사자수당보조금</v>
      </c>
      <c r="E9" s="153">
        <v>4320000</v>
      </c>
      <c r="F9" s="153">
        <f>세입!F12</f>
        <v>4320000</v>
      </c>
      <c r="G9" s="160">
        <f t="shared" ref="G9:G11" si="4">F9-E9</f>
        <v>0</v>
      </c>
      <c r="H9" s="161">
        <f t="shared" si="2"/>
        <v>0</v>
      </c>
      <c r="I9" s="262"/>
      <c r="J9" s="267"/>
      <c r="K9" s="154" t="str">
        <f>세출!D8</f>
        <v>급  여</v>
      </c>
      <c r="L9" s="153">
        <f>세출!E8</f>
        <v>70697990</v>
      </c>
      <c r="M9" s="153">
        <f>세출!F8</f>
        <v>70697990</v>
      </c>
      <c r="N9" s="153">
        <f t="shared" si="1"/>
        <v>0</v>
      </c>
      <c r="O9" s="162">
        <f t="shared" si="3"/>
        <v>0</v>
      </c>
      <c r="P9" s="5"/>
      <c r="Q9" s="5"/>
      <c r="R9" s="5"/>
      <c r="S9" s="5"/>
      <c r="T9" s="5"/>
      <c r="U9" s="5"/>
      <c r="V9" s="5"/>
      <c r="W9" s="5"/>
      <c r="X9" s="5"/>
    </row>
    <row r="10" spans="2:26" ht="19.5" customHeight="1">
      <c r="B10" s="311" t="str">
        <f>세입!B13</f>
        <v>후원금수입</v>
      </c>
      <c r="C10" s="258" t="s">
        <v>106</v>
      </c>
      <c r="D10" s="258"/>
      <c r="E10" s="152">
        <v>19000000</v>
      </c>
      <c r="F10" s="152">
        <f>F11+F12</f>
        <v>15500000</v>
      </c>
      <c r="G10" s="160">
        <f>F10-E10</f>
        <v>-3500000</v>
      </c>
      <c r="H10" s="161">
        <f t="shared" si="2"/>
        <v>-18.421052631578945</v>
      </c>
      <c r="I10" s="262"/>
      <c r="J10" s="267"/>
      <c r="K10" s="154" t="str">
        <f>세출!D21</f>
        <v>제수당</v>
      </c>
      <c r="L10" s="153">
        <f>세출!E21</f>
        <v>22799730</v>
      </c>
      <c r="M10" s="153">
        <f>세출!F21</f>
        <v>22799730</v>
      </c>
      <c r="N10" s="153">
        <f t="shared" si="1"/>
        <v>0</v>
      </c>
      <c r="O10" s="162">
        <f t="shared" si="3"/>
        <v>0</v>
      </c>
      <c r="P10" s="5"/>
      <c r="Q10" s="5"/>
      <c r="R10" s="5"/>
      <c r="S10" s="5"/>
      <c r="T10" s="5"/>
      <c r="U10" s="5"/>
      <c r="V10" s="5"/>
      <c r="W10" s="5"/>
      <c r="X10" s="5"/>
    </row>
    <row r="11" spans="2:26" ht="19.5" customHeight="1">
      <c r="B11" s="311"/>
      <c r="C11" s="258" t="s">
        <v>220</v>
      </c>
      <c r="D11" s="154" t="str">
        <f>세입!D14</f>
        <v>지정후원금</v>
      </c>
      <c r="E11" s="152">
        <v>530000</v>
      </c>
      <c r="F11" s="152">
        <f>세입!F14</f>
        <v>500000</v>
      </c>
      <c r="G11" s="160">
        <f t="shared" si="4"/>
        <v>-30000</v>
      </c>
      <c r="H11" s="161">
        <f t="shared" si="2"/>
        <v>-5.6603773584905639</v>
      </c>
      <c r="I11" s="262"/>
      <c r="J11" s="267"/>
      <c r="K11" s="154" t="str">
        <f>세출!D52</f>
        <v>퇴직금 및 퇴직적립금</v>
      </c>
      <c r="L11" s="153">
        <f>세출!E52</f>
        <v>7791470</v>
      </c>
      <c r="M11" s="153">
        <f>세출!F52</f>
        <v>7791470</v>
      </c>
      <c r="N11" s="153">
        <f t="shared" si="1"/>
        <v>0</v>
      </c>
      <c r="O11" s="162">
        <f t="shared" si="3"/>
        <v>0</v>
      </c>
      <c r="P11" s="5"/>
      <c r="Q11" s="5"/>
      <c r="R11" s="5"/>
      <c r="S11" s="5"/>
      <c r="T11" s="5"/>
      <c r="U11" s="5"/>
      <c r="V11" s="5"/>
      <c r="W11" s="5"/>
      <c r="X11" s="5"/>
    </row>
    <row r="12" spans="2:26" ht="19.5" customHeight="1">
      <c r="B12" s="311"/>
      <c r="C12" s="258"/>
      <c r="D12" s="154" t="str">
        <f>세입!D18</f>
        <v>비지정후원금</v>
      </c>
      <c r="E12" s="152">
        <v>18470000</v>
      </c>
      <c r="F12" s="152">
        <f>세입!F18</f>
        <v>15000000</v>
      </c>
      <c r="G12" s="160">
        <f t="shared" ref="G12:G19" si="5">F12-E12</f>
        <v>-3470000</v>
      </c>
      <c r="H12" s="161">
        <f t="shared" si="2"/>
        <v>-18.787222523010286</v>
      </c>
      <c r="I12" s="262"/>
      <c r="J12" s="267"/>
      <c r="K12" s="154" t="str">
        <f>세출!D54</f>
        <v>사회보험부담금</v>
      </c>
      <c r="L12" s="153">
        <f>세출!E54</f>
        <v>8609040</v>
      </c>
      <c r="M12" s="153">
        <f>세출!F54</f>
        <v>8156560</v>
      </c>
      <c r="N12" s="153">
        <f t="shared" si="1"/>
        <v>-452480</v>
      </c>
      <c r="O12" s="162">
        <f t="shared" si="3"/>
        <v>-5.2558705732578801</v>
      </c>
      <c r="P12" s="5"/>
      <c r="Q12" s="5"/>
      <c r="R12" s="5"/>
      <c r="S12" s="5"/>
      <c r="T12" s="5"/>
      <c r="U12" s="5"/>
      <c r="V12" s="5"/>
      <c r="W12" s="5"/>
      <c r="X12" s="5"/>
    </row>
    <row r="13" spans="2:26" ht="19.5" customHeight="1">
      <c r="B13" s="271" t="str">
        <f>세입!B19</f>
        <v>전입금</v>
      </c>
      <c r="C13" s="259" t="s">
        <v>106</v>
      </c>
      <c r="D13" s="260"/>
      <c r="E13" s="152">
        <v>3600000</v>
      </c>
      <c r="F13" s="152">
        <f>F14</f>
        <v>2700000</v>
      </c>
      <c r="G13" s="160">
        <f t="shared" si="5"/>
        <v>-900000</v>
      </c>
      <c r="H13" s="161">
        <f t="shared" si="2"/>
        <v>-25</v>
      </c>
      <c r="I13" s="262"/>
      <c r="J13" s="267"/>
      <c r="K13" s="154" t="str">
        <f>세출!D55</f>
        <v>기타후생경비</v>
      </c>
      <c r="L13" s="153">
        <f>세출!E55</f>
        <v>1500000</v>
      </c>
      <c r="M13" s="153">
        <f>세출!F55</f>
        <v>900000</v>
      </c>
      <c r="N13" s="153">
        <f t="shared" si="1"/>
        <v>-600000</v>
      </c>
      <c r="O13" s="162">
        <f t="shared" si="3"/>
        <v>-40</v>
      </c>
      <c r="P13" s="5"/>
      <c r="Q13" s="5"/>
      <c r="R13" s="5"/>
      <c r="S13" s="5"/>
      <c r="T13" s="5"/>
      <c r="U13" s="5"/>
      <c r="V13" s="5"/>
      <c r="W13" s="5"/>
      <c r="X13" s="5"/>
    </row>
    <row r="14" spans="2:26" ht="19.5" customHeight="1">
      <c r="B14" s="273"/>
      <c r="C14" s="154" t="s">
        <v>221</v>
      </c>
      <c r="D14" s="154" t="s">
        <v>221</v>
      </c>
      <c r="E14" s="153">
        <v>3600000</v>
      </c>
      <c r="F14" s="153">
        <f>세입!F20</f>
        <v>2700000</v>
      </c>
      <c r="G14" s="160">
        <f t="shared" si="5"/>
        <v>-900000</v>
      </c>
      <c r="H14" s="161">
        <f t="shared" si="2"/>
        <v>-25</v>
      </c>
      <c r="I14" s="262"/>
      <c r="J14" s="267" t="s">
        <v>140</v>
      </c>
      <c r="K14" s="154" t="s">
        <v>223</v>
      </c>
      <c r="L14" s="153">
        <f>SUM(L15:L16)</f>
        <v>800000</v>
      </c>
      <c r="M14" s="153">
        <f>SUM(M15:M16)</f>
        <v>440000</v>
      </c>
      <c r="N14" s="153">
        <f t="shared" si="1"/>
        <v>-360000</v>
      </c>
      <c r="O14" s="162">
        <f t="shared" si="3"/>
        <v>-44.999999999999993</v>
      </c>
      <c r="P14" s="5"/>
      <c r="Q14" s="5"/>
      <c r="R14" s="5"/>
      <c r="S14" s="5"/>
      <c r="T14" s="5"/>
      <c r="U14" s="5"/>
      <c r="V14" s="5"/>
      <c r="W14" s="5"/>
      <c r="X14" s="5"/>
    </row>
    <row r="15" spans="2:26" ht="19.5" customHeight="1">
      <c r="B15" s="271" t="str">
        <f>세입!B21</f>
        <v>이월금</v>
      </c>
      <c r="C15" s="259" t="s">
        <v>106</v>
      </c>
      <c r="D15" s="260"/>
      <c r="E15" s="153">
        <v>5770413</v>
      </c>
      <c r="F15" s="153">
        <f>SUM(F16:F17)</f>
        <v>5770413</v>
      </c>
      <c r="G15" s="160">
        <f t="shared" si="5"/>
        <v>0</v>
      </c>
      <c r="H15" s="161">
        <f t="shared" si="2"/>
        <v>0</v>
      </c>
      <c r="I15" s="262"/>
      <c r="J15" s="267"/>
      <c r="K15" s="154" t="str">
        <f>세출!D57</f>
        <v>기관운영비</v>
      </c>
      <c r="L15" s="153">
        <f>세출!E57</f>
        <v>600000</v>
      </c>
      <c r="M15" s="153">
        <f>세출!F57</f>
        <v>340000</v>
      </c>
      <c r="N15" s="153">
        <f t="shared" si="1"/>
        <v>-260000</v>
      </c>
      <c r="O15" s="162">
        <f t="shared" si="3"/>
        <v>-43.333333333333336</v>
      </c>
      <c r="P15" s="5"/>
      <c r="Q15" s="5"/>
      <c r="R15" s="5"/>
      <c r="S15" s="5"/>
      <c r="T15" s="5"/>
      <c r="U15" s="5"/>
      <c r="V15" s="5"/>
      <c r="W15" s="5"/>
      <c r="X15" s="5"/>
    </row>
    <row r="16" spans="2:26" s="18" customFormat="1" ht="19.5" customHeight="1">
      <c r="B16" s="272"/>
      <c r="C16" s="274" t="s">
        <v>137</v>
      </c>
      <c r="D16" s="154" t="str">
        <f>세입!D22</f>
        <v>전년도 이월금</v>
      </c>
      <c r="E16" s="153">
        <v>348281</v>
      </c>
      <c r="F16" s="153">
        <f>세입!F22</f>
        <v>348281</v>
      </c>
      <c r="G16" s="160">
        <f t="shared" si="5"/>
        <v>0</v>
      </c>
      <c r="H16" s="161">
        <f t="shared" si="2"/>
        <v>0</v>
      </c>
      <c r="I16" s="262"/>
      <c r="J16" s="267"/>
      <c r="K16" s="154" t="str">
        <f>세출!D58</f>
        <v>회의비</v>
      </c>
      <c r="L16" s="153">
        <f>세출!E58</f>
        <v>200000</v>
      </c>
      <c r="M16" s="153">
        <f>세출!F58</f>
        <v>100000</v>
      </c>
      <c r="N16" s="153">
        <f t="shared" si="1"/>
        <v>-100000</v>
      </c>
      <c r="O16" s="162">
        <f t="shared" si="3"/>
        <v>-50</v>
      </c>
      <c r="P16" s="5"/>
      <c r="Q16" s="5"/>
      <c r="R16" s="5"/>
      <c r="S16" s="5"/>
      <c r="T16" s="5"/>
      <c r="U16" s="5"/>
      <c r="V16" s="5"/>
      <c r="W16" s="5"/>
      <c r="X16" s="5"/>
      <c r="Z16" s="28"/>
    </row>
    <row r="17" spans="2:26" s="18" customFormat="1" ht="19.5" customHeight="1">
      <c r="B17" s="273"/>
      <c r="C17" s="275"/>
      <c r="D17" s="154" t="str">
        <f>세입!D23</f>
        <v>전년도이월금(후원금)</v>
      </c>
      <c r="E17" s="153">
        <v>5422132</v>
      </c>
      <c r="F17" s="153">
        <f>세입!F23</f>
        <v>5422132</v>
      </c>
      <c r="G17" s="160">
        <f t="shared" si="5"/>
        <v>0</v>
      </c>
      <c r="H17" s="161">
        <f t="shared" si="2"/>
        <v>0</v>
      </c>
      <c r="I17" s="262"/>
      <c r="J17" s="264" t="s">
        <v>141</v>
      </c>
      <c r="K17" s="154" t="s">
        <v>224</v>
      </c>
      <c r="L17" s="153">
        <f>SUM(L18:L22)</f>
        <v>22750000</v>
      </c>
      <c r="M17" s="153">
        <f>SUM(M18:M22)</f>
        <v>18690000</v>
      </c>
      <c r="N17" s="153">
        <f t="shared" si="1"/>
        <v>-4060000</v>
      </c>
      <c r="O17" s="162">
        <f t="shared" si="3"/>
        <v>-17.84615384615384</v>
      </c>
      <c r="P17" s="5"/>
      <c r="Q17" s="5"/>
      <c r="R17" s="5"/>
      <c r="S17" s="5"/>
      <c r="T17" s="5"/>
      <c r="U17" s="5"/>
      <c r="V17" s="5"/>
      <c r="W17" s="5"/>
      <c r="X17" s="5"/>
      <c r="Z17" s="28"/>
    </row>
    <row r="18" spans="2:26" s="18" customFormat="1" ht="19.5" customHeight="1">
      <c r="B18" s="188" t="str">
        <f>세입!B24</f>
        <v>잡수입</v>
      </c>
      <c r="C18" s="259" t="s">
        <v>106</v>
      </c>
      <c r="D18" s="260"/>
      <c r="E18" s="153">
        <v>1409587</v>
      </c>
      <c r="F18" s="153">
        <f>SUM(F19:F20)</f>
        <v>1509587</v>
      </c>
      <c r="G18" s="160">
        <f t="shared" si="5"/>
        <v>100000</v>
      </c>
      <c r="H18" s="161">
        <f t="shared" si="2"/>
        <v>7.0942765505073453</v>
      </c>
      <c r="I18" s="262"/>
      <c r="J18" s="265"/>
      <c r="K18" s="154" t="str">
        <f>세출!D60</f>
        <v>여  비</v>
      </c>
      <c r="L18" s="153">
        <f>세출!E60</f>
        <v>700000</v>
      </c>
      <c r="M18" s="153">
        <f>세출!F60</f>
        <v>400000</v>
      </c>
      <c r="N18" s="153">
        <f t="shared" si="1"/>
        <v>-300000</v>
      </c>
      <c r="O18" s="162">
        <f t="shared" si="3"/>
        <v>-42.857142857142861</v>
      </c>
      <c r="P18" s="5"/>
      <c r="Q18" s="5"/>
      <c r="R18" s="5"/>
      <c r="S18" s="5"/>
      <c r="T18" s="5"/>
      <c r="U18" s="5"/>
      <c r="V18" s="5"/>
      <c r="W18" s="5"/>
      <c r="X18" s="5"/>
      <c r="Z18" s="28"/>
    </row>
    <row r="19" spans="2:26" s="18" customFormat="1" ht="19.5" customHeight="1">
      <c r="B19" s="188"/>
      <c r="C19" s="154" t="str">
        <f>세입!C24</f>
        <v>잡수입</v>
      </c>
      <c r="D19" s="154" t="str">
        <f>세입!D25</f>
        <v>기타예금이자수입</v>
      </c>
      <c r="E19" s="153">
        <v>29587</v>
      </c>
      <c r="F19" s="153">
        <f>세입!F25</f>
        <v>29587</v>
      </c>
      <c r="G19" s="160">
        <f t="shared" si="5"/>
        <v>0</v>
      </c>
      <c r="H19" s="161">
        <f t="shared" si="2"/>
        <v>0</v>
      </c>
      <c r="I19" s="262"/>
      <c r="J19" s="265"/>
      <c r="K19" s="154" t="str">
        <f>세출!D61</f>
        <v>수용비및수수료</v>
      </c>
      <c r="L19" s="153">
        <f>세출!E61</f>
        <v>9000000</v>
      </c>
      <c r="M19" s="153">
        <f>세출!F61</f>
        <v>7350000</v>
      </c>
      <c r="N19" s="153">
        <f t="shared" si="1"/>
        <v>-1650000</v>
      </c>
      <c r="O19" s="162">
        <f t="shared" si="3"/>
        <v>-18.333333333333329</v>
      </c>
      <c r="P19" s="5"/>
      <c r="Q19" s="5"/>
      <c r="R19" s="5"/>
      <c r="S19" s="5"/>
      <c r="T19" s="5"/>
      <c r="U19" s="5"/>
      <c r="V19" s="5"/>
      <c r="W19" s="5"/>
      <c r="X19" s="5"/>
      <c r="Z19" s="28"/>
    </row>
    <row r="20" spans="2:26" s="18" customFormat="1" ht="19.5" customHeight="1">
      <c r="B20" s="188"/>
      <c r="C20" s="154"/>
      <c r="D20" s="154" t="str">
        <f>세입!D26</f>
        <v>기타잡수입</v>
      </c>
      <c r="E20" s="153">
        <v>1380000</v>
      </c>
      <c r="F20" s="153">
        <f>세입!F26</f>
        <v>1480000</v>
      </c>
      <c r="G20" s="153"/>
      <c r="H20" s="162"/>
      <c r="I20" s="262"/>
      <c r="J20" s="265"/>
      <c r="K20" s="154" t="str">
        <f>세출!D62</f>
        <v>공공요금</v>
      </c>
      <c r="L20" s="153">
        <f>세출!E62</f>
        <v>5550000</v>
      </c>
      <c r="M20" s="153">
        <f>세출!F62</f>
        <v>4660000</v>
      </c>
      <c r="N20" s="153">
        <f t="shared" si="1"/>
        <v>-890000</v>
      </c>
      <c r="O20" s="162">
        <f t="shared" si="3"/>
        <v>-16.036036036036037</v>
      </c>
      <c r="P20" s="5"/>
      <c r="Q20" s="5"/>
      <c r="R20" s="5"/>
      <c r="S20" s="5"/>
      <c r="T20" s="5"/>
      <c r="U20" s="5"/>
      <c r="V20" s="5"/>
      <c r="W20" s="5"/>
      <c r="X20" s="5"/>
      <c r="Z20" s="28"/>
    </row>
    <row r="21" spans="2:26" s="18" customFormat="1" ht="19.5" customHeight="1">
      <c r="B21" s="135"/>
      <c r="C21" s="134"/>
      <c r="D21" s="8"/>
      <c r="E21" s="153"/>
      <c r="F21" s="153"/>
      <c r="G21" s="160"/>
      <c r="H21" s="161"/>
      <c r="I21" s="262"/>
      <c r="J21" s="265"/>
      <c r="K21" s="154" t="str">
        <f>세출!D67</f>
        <v>제세공과금</v>
      </c>
      <c r="L21" s="153">
        <f>세출!E67</f>
        <v>4500000</v>
      </c>
      <c r="M21" s="153">
        <f>세출!F67</f>
        <v>4200000</v>
      </c>
      <c r="N21" s="153">
        <f t="shared" si="1"/>
        <v>-300000</v>
      </c>
      <c r="O21" s="162">
        <f t="shared" si="3"/>
        <v>-6.6666666666666714</v>
      </c>
      <c r="P21" s="5"/>
      <c r="Q21" s="5"/>
      <c r="R21" s="5"/>
      <c r="S21" s="5"/>
      <c r="T21" s="5"/>
      <c r="U21" s="5"/>
      <c r="V21" s="5"/>
      <c r="W21" s="5"/>
      <c r="X21" s="5"/>
      <c r="Z21" s="28"/>
    </row>
    <row r="22" spans="2:26" s="18" customFormat="1" ht="19.5" customHeight="1">
      <c r="B22" s="135"/>
      <c r="C22" s="134"/>
      <c r="D22" s="8"/>
      <c r="E22" s="153"/>
      <c r="F22" s="153"/>
      <c r="G22" s="160"/>
      <c r="H22" s="161"/>
      <c r="I22" s="263"/>
      <c r="J22" s="266"/>
      <c r="K22" s="189" t="str">
        <f>세출!D71</f>
        <v>차량비</v>
      </c>
      <c r="L22" s="153">
        <f>세출!E71</f>
        <v>3000000</v>
      </c>
      <c r="M22" s="153">
        <f>세출!F71</f>
        <v>2080000</v>
      </c>
      <c r="N22" s="153">
        <f t="shared" si="1"/>
        <v>-920000</v>
      </c>
      <c r="O22" s="162">
        <f t="shared" si="3"/>
        <v>-30.666666666666657</v>
      </c>
      <c r="P22" s="5"/>
      <c r="Q22" s="5"/>
      <c r="R22" s="5"/>
      <c r="S22" s="5"/>
      <c r="T22" s="5"/>
      <c r="U22" s="5"/>
      <c r="V22" s="5"/>
      <c r="W22" s="5"/>
      <c r="X22" s="5"/>
      <c r="Z22" s="28"/>
    </row>
    <row r="23" spans="2:26" s="18" customFormat="1" ht="19.5" customHeight="1">
      <c r="B23" s="135"/>
      <c r="C23" s="134"/>
      <c r="D23" s="133"/>
      <c r="E23" s="153"/>
      <c r="F23" s="153"/>
      <c r="G23" s="160"/>
      <c r="H23" s="161"/>
      <c r="I23" s="261" t="str">
        <f>세출!B74</f>
        <v>재산조성비</v>
      </c>
      <c r="J23" s="258" t="s">
        <v>225</v>
      </c>
      <c r="K23" s="258"/>
      <c r="L23" s="153">
        <f>L24</f>
        <v>700000</v>
      </c>
      <c r="M23" s="153">
        <f>M24</f>
        <v>700000</v>
      </c>
      <c r="N23" s="153">
        <f t="shared" si="1"/>
        <v>0</v>
      </c>
      <c r="O23" s="162">
        <f t="shared" si="3"/>
        <v>0</v>
      </c>
      <c r="P23" s="5"/>
      <c r="Q23" s="5"/>
      <c r="R23" s="5"/>
      <c r="S23" s="5"/>
      <c r="T23" s="5"/>
      <c r="U23" s="5"/>
      <c r="V23" s="5"/>
      <c r="W23" s="5"/>
      <c r="X23" s="5"/>
      <c r="Z23" s="28"/>
    </row>
    <row r="24" spans="2:26" s="18" customFormat="1" ht="19.5" customHeight="1">
      <c r="B24" s="135"/>
      <c r="C24" s="134"/>
      <c r="D24" s="133"/>
      <c r="E24" s="153"/>
      <c r="F24" s="153"/>
      <c r="G24" s="160"/>
      <c r="H24" s="161"/>
      <c r="I24" s="262"/>
      <c r="J24" s="264" t="s">
        <v>226</v>
      </c>
      <c r="K24" s="154" t="s">
        <v>224</v>
      </c>
      <c r="L24" s="153">
        <f>SUM(L25:L26)</f>
        <v>700000</v>
      </c>
      <c r="M24" s="153">
        <f>SUM(M25:M26)</f>
        <v>700000</v>
      </c>
      <c r="N24" s="153">
        <f t="shared" si="1"/>
        <v>0</v>
      </c>
      <c r="O24" s="162">
        <f t="shared" si="3"/>
        <v>0</v>
      </c>
      <c r="P24" s="5"/>
      <c r="Q24" s="5"/>
      <c r="R24" s="5"/>
      <c r="S24" s="5"/>
      <c r="T24" s="5"/>
      <c r="U24" s="5"/>
      <c r="V24" s="5"/>
      <c r="W24" s="5"/>
      <c r="X24" s="5"/>
      <c r="Z24" s="28"/>
    </row>
    <row r="25" spans="2:26" s="18" customFormat="1" ht="19.5" customHeight="1">
      <c r="B25" s="135"/>
      <c r="C25" s="134"/>
      <c r="D25" s="134"/>
      <c r="E25" s="153"/>
      <c r="F25" s="153"/>
      <c r="G25" s="160"/>
      <c r="H25" s="161"/>
      <c r="I25" s="262"/>
      <c r="J25" s="265"/>
      <c r="K25" s="190" t="str">
        <f>세출!D76</f>
        <v>자산취득비</v>
      </c>
      <c r="L25" s="153">
        <f>세출!E76</f>
        <v>500000</v>
      </c>
      <c r="M25" s="153">
        <f>세출!F76</f>
        <v>500000</v>
      </c>
      <c r="N25" s="153">
        <f t="shared" si="1"/>
        <v>0</v>
      </c>
      <c r="O25" s="162">
        <f t="shared" si="3"/>
        <v>0</v>
      </c>
      <c r="P25" s="5"/>
      <c r="Q25" s="5"/>
      <c r="R25" s="5"/>
      <c r="S25" s="5"/>
      <c r="T25" s="5"/>
      <c r="U25" s="5"/>
      <c r="V25" s="5"/>
      <c r="W25" s="5"/>
      <c r="X25" s="5"/>
      <c r="Z25" s="28"/>
    </row>
    <row r="26" spans="2:26" s="18" customFormat="1" ht="19.5" customHeight="1">
      <c r="B26" s="135"/>
      <c r="C26" s="134"/>
      <c r="D26" s="133"/>
      <c r="E26" s="153"/>
      <c r="F26" s="153"/>
      <c r="G26" s="160"/>
      <c r="H26" s="161"/>
      <c r="I26" s="263"/>
      <c r="J26" s="266"/>
      <c r="K26" s="154" t="str">
        <f>세출!D77</f>
        <v>시설장비유지비</v>
      </c>
      <c r="L26" s="153">
        <f>세출!E77</f>
        <v>200000</v>
      </c>
      <c r="M26" s="153">
        <f>세출!F77</f>
        <v>200000</v>
      </c>
      <c r="N26" s="153">
        <f t="shared" si="1"/>
        <v>0</v>
      </c>
      <c r="O26" s="162">
        <f t="shared" si="3"/>
        <v>0</v>
      </c>
      <c r="P26" s="5"/>
      <c r="Q26" s="5"/>
      <c r="R26" s="5"/>
      <c r="S26" s="5"/>
      <c r="T26" s="5"/>
      <c r="U26" s="5"/>
      <c r="V26" s="5"/>
      <c r="W26" s="5"/>
      <c r="X26" s="5"/>
      <c r="Z26" s="28"/>
    </row>
    <row r="27" spans="2:26" s="18" customFormat="1" ht="19.5" customHeight="1">
      <c r="B27" s="136"/>
      <c r="C27" s="137"/>
      <c r="D27" s="138"/>
      <c r="E27" s="157"/>
      <c r="F27" s="157"/>
      <c r="G27" s="158"/>
      <c r="H27" s="159"/>
      <c r="I27" s="261" t="str">
        <f>세출!B78</f>
        <v>사업비</v>
      </c>
      <c r="J27" s="258" t="s">
        <v>225</v>
      </c>
      <c r="K27" s="258"/>
      <c r="L27" s="153">
        <f>L28+L30+L43+L46+L50</f>
        <v>40799000</v>
      </c>
      <c r="M27" s="153">
        <f>M28+M30+M43+M46+M50</f>
        <v>41980500</v>
      </c>
      <c r="N27" s="153">
        <f t="shared" si="1"/>
        <v>1181500</v>
      </c>
      <c r="O27" s="162">
        <f t="shared" si="3"/>
        <v>2.8959043113801783</v>
      </c>
      <c r="P27" s="5"/>
      <c r="Q27" s="5"/>
      <c r="R27" s="5"/>
      <c r="S27" s="5"/>
      <c r="T27" s="5"/>
      <c r="U27" s="5"/>
      <c r="V27" s="5"/>
      <c r="W27" s="5"/>
      <c r="X27" s="5"/>
      <c r="Z27" s="28"/>
    </row>
    <row r="28" spans="2:26" s="18" customFormat="1" ht="19.5" customHeight="1">
      <c r="B28" s="139"/>
      <c r="C28" s="133"/>
      <c r="D28" s="133"/>
      <c r="E28" s="163"/>
      <c r="F28" s="153"/>
      <c r="G28" s="164"/>
      <c r="H28" s="165"/>
      <c r="I28" s="262"/>
      <c r="J28" s="264" t="s">
        <v>227</v>
      </c>
      <c r="K28" s="154" t="s">
        <v>224</v>
      </c>
      <c r="L28" s="153">
        <f>L29</f>
        <v>1400000</v>
      </c>
      <c r="M28" s="153">
        <f>M29</f>
        <v>1320000</v>
      </c>
      <c r="N28" s="153">
        <f t="shared" si="1"/>
        <v>-80000</v>
      </c>
      <c r="O28" s="162">
        <f t="shared" si="3"/>
        <v>-5.7142857142857224</v>
      </c>
      <c r="P28" s="5"/>
      <c r="Q28" s="5"/>
      <c r="R28" s="5"/>
      <c r="S28" s="5"/>
      <c r="T28" s="5"/>
      <c r="U28" s="5"/>
      <c r="V28" s="5"/>
      <c r="W28" s="5"/>
      <c r="X28" s="5"/>
      <c r="Z28" s="28"/>
    </row>
    <row r="29" spans="2:26" s="18" customFormat="1" ht="19.5" customHeight="1">
      <c r="B29" s="139"/>
      <c r="C29" s="133"/>
      <c r="D29" s="133"/>
      <c r="E29" s="163"/>
      <c r="F29" s="153"/>
      <c r="G29" s="164"/>
      <c r="H29" s="165"/>
      <c r="I29" s="262"/>
      <c r="J29" s="265"/>
      <c r="K29" s="154" t="str">
        <f>세출!D80</f>
        <v>연료비</v>
      </c>
      <c r="L29" s="153">
        <f>세출!E80</f>
        <v>1400000</v>
      </c>
      <c r="M29" s="153">
        <f>세출!F80</f>
        <v>1320000</v>
      </c>
      <c r="N29" s="153">
        <f t="shared" si="1"/>
        <v>-80000</v>
      </c>
      <c r="O29" s="162">
        <f t="shared" si="3"/>
        <v>-5.7142857142857224</v>
      </c>
      <c r="P29" s="5"/>
      <c r="Q29" s="5"/>
      <c r="R29" s="5"/>
      <c r="S29" s="5"/>
      <c r="T29" s="5"/>
      <c r="U29" s="5"/>
      <c r="V29" s="5"/>
      <c r="W29" s="5"/>
      <c r="X29" s="5"/>
      <c r="Z29" s="28"/>
    </row>
    <row r="30" spans="2:26" s="18" customFormat="1" ht="19.5" customHeight="1">
      <c r="B30" s="139"/>
      <c r="C30" s="133"/>
      <c r="D30" s="133"/>
      <c r="E30" s="163"/>
      <c r="F30" s="153"/>
      <c r="G30" s="164"/>
      <c r="H30" s="165"/>
      <c r="I30" s="262"/>
      <c r="J30" s="277" t="s">
        <v>228</v>
      </c>
      <c r="K30" s="154" t="s">
        <v>224</v>
      </c>
      <c r="L30" s="153">
        <f>SUM(L31:L39)</f>
        <v>21945000</v>
      </c>
      <c r="M30" s="153">
        <f>SUM(M31:M39)</f>
        <v>25106500</v>
      </c>
      <c r="N30" s="153">
        <f t="shared" si="1"/>
        <v>3161500</v>
      </c>
      <c r="O30" s="162">
        <f t="shared" si="3"/>
        <v>14.406470722260195</v>
      </c>
      <c r="P30" s="5"/>
      <c r="Q30" s="19"/>
      <c r="R30" s="19"/>
      <c r="S30" s="19"/>
      <c r="T30" s="32"/>
      <c r="U30" s="32"/>
      <c r="V30" s="32"/>
      <c r="W30" s="6"/>
      <c r="X30" s="5"/>
      <c r="Z30" s="28"/>
    </row>
    <row r="31" spans="2:26" s="18" customFormat="1" ht="19.5" customHeight="1">
      <c r="B31" s="139"/>
      <c r="C31" s="133"/>
      <c r="D31" s="133"/>
      <c r="E31" s="10"/>
      <c r="F31" s="8"/>
      <c r="G31" s="140"/>
      <c r="H31" s="141"/>
      <c r="I31" s="262"/>
      <c r="J31" s="265"/>
      <c r="K31" s="154" t="str">
        <f>세출!D83</f>
        <v>명절생신지원비</v>
      </c>
      <c r="L31" s="153">
        <f>세출!E83</f>
        <v>7000000</v>
      </c>
      <c r="M31" s="153">
        <f>세출!F83</f>
        <v>7000000</v>
      </c>
      <c r="N31" s="153">
        <f t="shared" si="1"/>
        <v>0</v>
      </c>
      <c r="O31" s="162">
        <f t="shared" si="3"/>
        <v>0</v>
      </c>
      <c r="P31" s="5"/>
      <c r="Q31" s="19"/>
      <c r="R31" s="19"/>
      <c r="S31" s="19"/>
      <c r="T31" s="32"/>
      <c r="U31" s="32"/>
      <c r="V31" s="32"/>
      <c r="W31" s="6"/>
      <c r="X31" s="5"/>
      <c r="Z31" s="28"/>
    </row>
    <row r="32" spans="2:26" s="18" customFormat="1" ht="19.5" customHeight="1">
      <c r="B32" s="139"/>
      <c r="C32" s="133"/>
      <c r="D32" s="133"/>
      <c r="E32" s="10"/>
      <c r="F32" s="8"/>
      <c r="G32" s="140"/>
      <c r="H32" s="141"/>
      <c r="I32" s="262"/>
      <c r="J32" s="265"/>
      <c r="K32" s="154" t="str">
        <f>세출!D84</f>
        <v>김장지원비</v>
      </c>
      <c r="L32" s="153">
        <f>세출!E84</f>
        <v>680000</v>
      </c>
      <c r="M32" s="153">
        <f>세출!F84</f>
        <v>3700000</v>
      </c>
      <c r="N32" s="153">
        <f t="shared" si="1"/>
        <v>3020000</v>
      </c>
      <c r="O32" s="162">
        <f t="shared" si="3"/>
        <v>444.11764705882354</v>
      </c>
      <c r="P32" s="5"/>
      <c r="Q32" s="19"/>
      <c r="R32" s="19"/>
      <c r="S32" s="19"/>
      <c r="T32" s="32"/>
      <c r="U32" s="32"/>
      <c r="V32" s="32"/>
      <c r="W32" s="6"/>
      <c r="X32" s="5"/>
      <c r="Z32" s="28"/>
    </row>
    <row r="33" spans="2:26" s="18" customFormat="1" ht="19.5" customHeight="1">
      <c r="B33" s="139"/>
      <c r="C33" s="133"/>
      <c r="D33" s="133"/>
      <c r="E33" s="10"/>
      <c r="F33" s="8"/>
      <c r="G33" s="140"/>
      <c r="H33" s="141"/>
      <c r="I33" s="262"/>
      <c r="J33" s="265"/>
      <c r="K33" s="154" t="str">
        <f>세출!D85</f>
        <v>건강관리지원비</v>
      </c>
      <c r="L33" s="153">
        <f>세출!E85</f>
        <v>2832000</v>
      </c>
      <c r="M33" s="153">
        <f>세출!F85</f>
        <v>2832000</v>
      </c>
      <c r="N33" s="153">
        <f t="shared" si="1"/>
        <v>0</v>
      </c>
      <c r="O33" s="162">
        <f t="shared" si="3"/>
        <v>0</v>
      </c>
      <c r="P33" s="5"/>
      <c r="Q33" s="19"/>
      <c r="R33" s="19"/>
      <c r="S33" s="19"/>
      <c r="T33" s="32"/>
      <c r="U33" s="32"/>
      <c r="V33" s="32"/>
      <c r="W33" s="6"/>
      <c r="X33" s="5"/>
      <c r="Z33" s="28"/>
    </row>
    <row r="34" spans="2:26" s="18" customFormat="1" ht="19.5" customHeight="1">
      <c r="B34" s="139"/>
      <c r="C34" s="133"/>
      <c r="D34" s="133"/>
      <c r="E34" s="10"/>
      <c r="F34" s="8"/>
      <c r="G34" s="140"/>
      <c r="H34" s="141"/>
      <c r="I34" s="262"/>
      <c r="J34" s="265"/>
      <c r="K34" s="154" t="str">
        <f>세출!D88</f>
        <v>이미용지원비</v>
      </c>
      <c r="L34" s="153">
        <f>세출!E88</f>
        <v>192000</v>
      </c>
      <c r="M34" s="153">
        <f>세출!F88</f>
        <v>80000</v>
      </c>
      <c r="N34" s="153">
        <f t="shared" si="1"/>
        <v>-112000</v>
      </c>
      <c r="O34" s="162">
        <f t="shared" si="3"/>
        <v>-58.333333333333329</v>
      </c>
      <c r="P34" s="5"/>
      <c r="Q34" s="19"/>
      <c r="R34" s="19"/>
      <c r="S34" s="19"/>
      <c r="T34" s="32"/>
      <c r="U34" s="32"/>
      <c r="V34" s="32"/>
      <c r="W34" s="6"/>
      <c r="X34" s="5"/>
      <c r="Z34" s="28"/>
    </row>
    <row r="35" spans="2:26" s="18" customFormat="1" ht="19.5" customHeight="1">
      <c r="B35" s="139"/>
      <c r="C35" s="133"/>
      <c r="D35" s="133"/>
      <c r="E35" s="10"/>
      <c r="F35" s="8"/>
      <c r="G35" s="140"/>
      <c r="H35" s="141"/>
      <c r="I35" s="262"/>
      <c r="J35" s="265"/>
      <c r="K35" s="154" t="str">
        <f>세출!D89</f>
        <v>간식지원비</v>
      </c>
      <c r="L35" s="153">
        <f>세출!E89</f>
        <v>1684000</v>
      </c>
      <c r="M35" s="153">
        <f>세출!F89</f>
        <v>1684000</v>
      </c>
      <c r="N35" s="153">
        <f t="shared" si="1"/>
        <v>0</v>
      </c>
      <c r="O35" s="162">
        <f t="shared" si="3"/>
        <v>0</v>
      </c>
      <c r="P35" s="5"/>
      <c r="Q35" s="19"/>
      <c r="R35" s="19"/>
      <c r="S35" s="19"/>
      <c r="T35" s="32"/>
      <c r="U35" s="32"/>
      <c r="V35" s="32"/>
      <c r="W35" s="6"/>
      <c r="X35" s="5"/>
      <c r="Z35" s="28"/>
    </row>
    <row r="36" spans="2:26" s="18" customFormat="1" ht="19.5" customHeight="1">
      <c r="B36" s="139"/>
      <c r="C36" s="133"/>
      <c r="D36" s="133"/>
      <c r="E36" s="10"/>
      <c r="F36" s="8"/>
      <c r="G36" s="140"/>
      <c r="H36" s="141"/>
      <c r="I36" s="262"/>
      <c r="J36" s="265"/>
      <c r="K36" s="154" t="str">
        <f>세출!D93</f>
        <v>생활용품지원비</v>
      </c>
      <c r="L36" s="153">
        <f>세출!E93</f>
        <v>800000</v>
      </c>
      <c r="M36" s="153">
        <f>세출!F93</f>
        <v>600000</v>
      </c>
      <c r="N36" s="153">
        <f t="shared" ref="N36:N37" si="6">M36-L36</f>
        <v>-200000</v>
      </c>
      <c r="O36" s="162">
        <f t="shared" si="3"/>
        <v>-25</v>
      </c>
      <c r="P36" s="5"/>
      <c r="Q36" s="19"/>
      <c r="R36" s="19"/>
      <c r="S36" s="19"/>
      <c r="T36" s="32"/>
      <c r="U36" s="32"/>
      <c r="V36" s="32"/>
      <c r="W36" s="6"/>
      <c r="X36" s="5"/>
      <c r="Z36" s="28"/>
    </row>
    <row r="37" spans="2:26" s="18" customFormat="1" ht="19.5" customHeight="1">
      <c r="B37" s="139"/>
      <c r="C37" s="133"/>
      <c r="D37" s="133"/>
      <c r="E37" s="10"/>
      <c r="F37" s="8"/>
      <c r="G37" s="140"/>
      <c r="H37" s="141"/>
      <c r="I37" s="262"/>
      <c r="J37" s="265"/>
      <c r="K37" s="154" t="str">
        <f>세출!D95</f>
        <v>후원결연지원비</v>
      </c>
      <c r="L37" s="153">
        <f>세출!E95</f>
        <v>2120000</v>
      </c>
      <c r="M37" s="153">
        <f>세출!F95</f>
        <v>2120000</v>
      </c>
      <c r="N37" s="153">
        <f t="shared" si="6"/>
        <v>0</v>
      </c>
      <c r="O37" s="162">
        <f t="shared" si="3"/>
        <v>0</v>
      </c>
      <c r="P37" s="5"/>
      <c r="Q37" s="19"/>
      <c r="R37" s="19"/>
      <c r="S37" s="19"/>
      <c r="T37" s="32"/>
      <c r="U37" s="32"/>
      <c r="V37" s="32"/>
      <c r="W37" s="6"/>
      <c r="X37" s="5"/>
      <c r="Z37" s="28"/>
    </row>
    <row r="38" spans="2:26" ht="19.5" customHeight="1">
      <c r="B38" s="139"/>
      <c r="C38" s="133"/>
      <c r="D38" s="133"/>
      <c r="E38" s="10"/>
      <c r="F38" s="8"/>
      <c r="G38" s="140"/>
      <c r="H38" s="141"/>
      <c r="I38" s="262"/>
      <c r="J38" s="265"/>
      <c r="K38" s="154" t="str">
        <f>세출!D99</f>
        <v>교육지원비</v>
      </c>
      <c r="L38" s="153">
        <f>세출!E99</f>
        <v>0</v>
      </c>
      <c r="M38" s="153">
        <f>세출!F99</f>
        <v>0</v>
      </c>
      <c r="N38" s="153">
        <f t="shared" ref="N38:N53" si="7">M38-L38</f>
        <v>0</v>
      </c>
      <c r="O38" s="162">
        <v>0</v>
      </c>
      <c r="P38" s="5"/>
      <c r="Q38" s="5"/>
      <c r="R38" s="5"/>
      <c r="S38" s="5"/>
      <c r="T38" s="5"/>
      <c r="U38" s="5"/>
      <c r="V38" s="5"/>
      <c r="W38" s="5"/>
      <c r="X38" s="5"/>
    </row>
    <row r="39" spans="2:26" ht="19.5" customHeight="1" thickBot="1">
      <c r="B39" s="142"/>
      <c r="C39" s="143"/>
      <c r="D39" s="143"/>
      <c r="E39" s="49"/>
      <c r="F39" s="144"/>
      <c r="G39" s="145"/>
      <c r="H39" s="146"/>
      <c r="I39" s="269"/>
      <c r="J39" s="278"/>
      <c r="K39" s="191" t="str">
        <f>세출!D100</f>
        <v>긴급지원비</v>
      </c>
      <c r="L39" s="167">
        <f>세출!E100</f>
        <v>6637000</v>
      </c>
      <c r="M39" s="167">
        <f>세출!F100</f>
        <v>7090500</v>
      </c>
      <c r="N39" s="167">
        <f>M39-L39</f>
        <v>453500</v>
      </c>
      <c r="O39" s="250">
        <f t="shared" si="3"/>
        <v>6.8329064336296597</v>
      </c>
    </row>
    <row r="40" spans="2:26" ht="15" customHeight="1">
      <c r="B40" s="289" t="s">
        <v>32</v>
      </c>
      <c r="C40" s="290"/>
      <c r="D40" s="290"/>
      <c r="E40" s="290"/>
      <c r="F40" s="290"/>
      <c r="G40" s="290"/>
      <c r="H40" s="290"/>
      <c r="I40" s="290" t="s">
        <v>33</v>
      </c>
      <c r="J40" s="290"/>
      <c r="K40" s="290"/>
      <c r="L40" s="290"/>
      <c r="M40" s="290"/>
      <c r="N40" s="290"/>
      <c r="O40" s="306"/>
      <c r="P40" s="5"/>
      <c r="Q40" s="291"/>
      <c r="R40" s="291"/>
      <c r="S40" s="291"/>
      <c r="T40" s="292"/>
      <c r="U40" s="292"/>
      <c r="V40" s="291"/>
      <c r="W40" s="291"/>
      <c r="X40" s="5"/>
    </row>
    <row r="41" spans="2:26" ht="20.25" customHeight="1">
      <c r="B41" s="294" t="s">
        <v>2</v>
      </c>
      <c r="C41" s="268" t="s">
        <v>3</v>
      </c>
      <c r="D41" s="268" t="s">
        <v>4</v>
      </c>
      <c r="E41" s="299" t="s">
        <v>250</v>
      </c>
      <c r="F41" s="299" t="s">
        <v>249</v>
      </c>
      <c r="G41" s="268" t="s">
        <v>5</v>
      </c>
      <c r="H41" s="268"/>
      <c r="I41" s="268" t="s">
        <v>2</v>
      </c>
      <c r="J41" s="268" t="s">
        <v>3</v>
      </c>
      <c r="K41" s="268" t="s">
        <v>4</v>
      </c>
      <c r="L41" s="300" t="s">
        <v>247</v>
      </c>
      <c r="M41" s="300" t="s">
        <v>248</v>
      </c>
      <c r="N41" s="297" t="s">
        <v>5</v>
      </c>
      <c r="O41" s="298"/>
      <c r="P41" s="5"/>
      <c r="Q41" s="252"/>
      <c r="R41" s="252"/>
      <c r="S41" s="252"/>
      <c r="T41" s="252"/>
      <c r="U41" s="252"/>
      <c r="V41" s="93"/>
      <c r="W41" s="93"/>
      <c r="X41" s="5"/>
    </row>
    <row r="42" spans="2:26" ht="26.25" customHeight="1" thickBot="1">
      <c r="B42" s="295"/>
      <c r="C42" s="296"/>
      <c r="D42" s="296"/>
      <c r="E42" s="296"/>
      <c r="F42" s="296"/>
      <c r="G42" s="31" t="s">
        <v>6</v>
      </c>
      <c r="H42" s="103" t="s">
        <v>7</v>
      </c>
      <c r="I42" s="296"/>
      <c r="J42" s="296"/>
      <c r="K42" s="296"/>
      <c r="L42" s="301"/>
      <c r="M42" s="301"/>
      <c r="N42" s="148" t="s">
        <v>6</v>
      </c>
      <c r="O42" s="149" t="s">
        <v>7</v>
      </c>
      <c r="P42" s="5"/>
      <c r="Q42" s="84"/>
      <c r="R42" s="84"/>
      <c r="S42" s="84"/>
      <c r="T42" s="5"/>
      <c r="U42" s="5"/>
      <c r="V42" s="5"/>
      <c r="W42" s="5"/>
      <c r="X42" s="5"/>
    </row>
    <row r="43" spans="2:26" ht="17.25" customHeight="1">
      <c r="B43" s="204"/>
      <c r="C43" s="205"/>
      <c r="D43" s="205"/>
      <c r="E43" s="206"/>
      <c r="F43" s="207"/>
      <c r="G43" s="208"/>
      <c r="H43" s="209"/>
      <c r="I43" s="270" t="s">
        <v>196</v>
      </c>
      <c r="J43" s="314" t="s">
        <v>143</v>
      </c>
      <c r="K43" s="205" t="s">
        <v>223</v>
      </c>
      <c r="L43" s="210">
        <f>SUM(L44:L45)</f>
        <v>2224000</v>
      </c>
      <c r="M43" s="210">
        <f>SUM(M44:M45)</f>
        <v>2224000</v>
      </c>
      <c r="N43" s="210">
        <f>M43-L43</f>
        <v>0</v>
      </c>
      <c r="O43" s="211">
        <f t="shared" si="3"/>
        <v>0</v>
      </c>
    </row>
    <row r="44" spans="2:26" ht="16.5" customHeight="1">
      <c r="B44" s="168"/>
      <c r="C44" s="169"/>
      <c r="D44" s="169"/>
      <c r="E44" s="170"/>
      <c r="F44" s="171"/>
      <c r="G44" s="172"/>
      <c r="H44" s="173"/>
      <c r="I44" s="254"/>
      <c r="J44" s="315"/>
      <c r="K44" s="169" t="str">
        <f>세출!D104</f>
        <v>집수리지원비</v>
      </c>
      <c r="L44" s="153">
        <f>세출!E104</f>
        <v>400000</v>
      </c>
      <c r="M44" s="153">
        <f>세출!F104</f>
        <v>400000</v>
      </c>
      <c r="N44" s="153">
        <f t="shared" si="7"/>
        <v>0</v>
      </c>
      <c r="O44" s="166">
        <f t="shared" si="3"/>
        <v>0</v>
      </c>
    </row>
    <row r="45" spans="2:26" ht="16.5" customHeight="1">
      <c r="B45" s="174"/>
      <c r="C45" s="175"/>
      <c r="D45" s="175"/>
      <c r="E45" s="176"/>
      <c r="F45" s="177"/>
      <c r="G45" s="178"/>
      <c r="H45" s="179"/>
      <c r="I45" s="254"/>
      <c r="J45" s="316"/>
      <c r="K45" s="169" t="str">
        <f>세출!D105</f>
        <v>방역지원비</v>
      </c>
      <c r="L45" s="153">
        <f>세출!E105</f>
        <v>1824000</v>
      </c>
      <c r="M45" s="153">
        <f>세출!F105</f>
        <v>1824000</v>
      </c>
      <c r="N45" s="153">
        <f t="shared" si="7"/>
        <v>0</v>
      </c>
      <c r="O45" s="166">
        <f t="shared" si="3"/>
        <v>0</v>
      </c>
    </row>
    <row r="46" spans="2:26" s="18" customFormat="1" ht="16.5" customHeight="1">
      <c r="B46" s="168"/>
      <c r="C46" s="169"/>
      <c r="D46" s="169"/>
      <c r="E46" s="170"/>
      <c r="F46" s="171"/>
      <c r="G46" s="172"/>
      <c r="H46" s="173"/>
      <c r="I46" s="254"/>
      <c r="J46" s="281" t="s">
        <v>144</v>
      </c>
      <c r="K46" s="169" t="s">
        <v>223</v>
      </c>
      <c r="L46" s="153">
        <f>SUM(L47:L49)</f>
        <v>6580000</v>
      </c>
      <c r="M46" s="153">
        <f>SUM(M47:M49)</f>
        <v>6580000</v>
      </c>
      <c r="N46" s="153">
        <f t="shared" si="7"/>
        <v>0</v>
      </c>
      <c r="O46" s="166">
        <f t="shared" si="3"/>
        <v>0</v>
      </c>
      <c r="P46" s="5"/>
      <c r="Q46" s="19"/>
      <c r="R46" s="19"/>
      <c r="S46" s="19"/>
      <c r="T46" s="32"/>
      <c r="U46" s="32"/>
      <c r="V46" s="32"/>
      <c r="W46" s="6"/>
      <c r="X46" s="5"/>
      <c r="Z46" s="28"/>
    </row>
    <row r="47" spans="2:26" s="18" customFormat="1" ht="16.5" customHeight="1">
      <c r="B47" s="168"/>
      <c r="C47" s="169"/>
      <c r="D47" s="169"/>
      <c r="E47" s="170"/>
      <c r="F47" s="171"/>
      <c r="G47" s="172"/>
      <c r="H47" s="173"/>
      <c r="I47" s="254"/>
      <c r="J47" s="282"/>
      <c r="K47" s="169" t="str">
        <f>세출!D110</f>
        <v>나들이지원비</v>
      </c>
      <c r="L47" s="153">
        <f>세출!E110</f>
        <v>4600000</v>
      </c>
      <c r="M47" s="153">
        <f>세출!F110</f>
        <v>4600000</v>
      </c>
      <c r="N47" s="153">
        <f t="shared" si="7"/>
        <v>0</v>
      </c>
      <c r="O47" s="166">
        <f t="shared" si="3"/>
        <v>0</v>
      </c>
      <c r="P47" s="5"/>
      <c r="Q47" s="19"/>
      <c r="R47" s="19"/>
      <c r="S47" s="19"/>
      <c r="T47" s="32"/>
      <c r="U47" s="32"/>
      <c r="V47" s="32"/>
      <c r="W47" s="6"/>
      <c r="X47" s="5"/>
      <c r="Z47" s="28"/>
    </row>
    <row r="48" spans="2:26" s="18" customFormat="1" ht="16.5" customHeight="1">
      <c r="B48" s="168"/>
      <c r="C48" s="169"/>
      <c r="D48" s="169"/>
      <c r="E48" s="170"/>
      <c r="F48" s="171"/>
      <c r="G48" s="172"/>
      <c r="H48" s="173"/>
      <c r="I48" s="254"/>
      <c r="J48" s="282"/>
      <c r="K48" s="169" t="str">
        <f>세출!D113</f>
        <v>문화체험지원비</v>
      </c>
      <c r="L48" s="153">
        <f>세출!E113</f>
        <v>1680000</v>
      </c>
      <c r="M48" s="153">
        <f>세출!F113</f>
        <v>1680000</v>
      </c>
      <c r="N48" s="153">
        <f t="shared" si="7"/>
        <v>0</v>
      </c>
      <c r="O48" s="166">
        <f t="shared" si="3"/>
        <v>0</v>
      </c>
      <c r="P48" s="5"/>
      <c r="Q48" s="19"/>
      <c r="R48" s="19"/>
      <c r="S48" s="19"/>
      <c r="T48" s="32"/>
      <c r="U48" s="32"/>
      <c r="V48" s="32"/>
      <c r="W48" s="6"/>
      <c r="X48" s="5"/>
      <c r="Z48" s="28"/>
    </row>
    <row r="49" spans="2:26" s="18" customFormat="1" ht="16.5" customHeight="1">
      <c r="B49" s="168"/>
      <c r="C49" s="169"/>
      <c r="D49" s="169"/>
      <c r="E49" s="170"/>
      <c r="F49" s="171"/>
      <c r="G49" s="172"/>
      <c r="H49" s="173"/>
      <c r="I49" s="254"/>
      <c r="J49" s="283"/>
      <c r="K49" s="169" t="str">
        <f>세출!D114</f>
        <v>외부행사지원비</v>
      </c>
      <c r="L49" s="153">
        <f>세출!E114</f>
        <v>300000</v>
      </c>
      <c r="M49" s="153">
        <f>세출!F114</f>
        <v>300000</v>
      </c>
      <c r="N49" s="153">
        <f t="shared" si="7"/>
        <v>0</v>
      </c>
      <c r="O49" s="166">
        <f t="shared" si="3"/>
        <v>0</v>
      </c>
      <c r="P49" s="5"/>
      <c r="Q49" s="19"/>
      <c r="R49" s="19"/>
      <c r="S49" s="19"/>
      <c r="T49" s="32"/>
      <c r="U49" s="32"/>
      <c r="V49" s="32"/>
      <c r="W49" s="6"/>
      <c r="X49" s="5"/>
      <c r="Z49" s="28"/>
    </row>
    <row r="50" spans="2:26" s="18" customFormat="1" ht="16.5" customHeight="1">
      <c r="B50" s="168"/>
      <c r="C50" s="169"/>
      <c r="D50" s="169"/>
      <c r="E50" s="170"/>
      <c r="F50" s="171"/>
      <c r="G50" s="172"/>
      <c r="H50" s="173"/>
      <c r="I50" s="254"/>
      <c r="J50" s="284" t="s">
        <v>142</v>
      </c>
      <c r="K50" s="169" t="s">
        <v>223</v>
      </c>
      <c r="L50" s="153">
        <f>SUM(L51:L55)</f>
        <v>8650000</v>
      </c>
      <c r="M50" s="153">
        <f>SUM(M51:M55)</f>
        <v>6750000</v>
      </c>
      <c r="N50" s="153">
        <f>M50-L50</f>
        <v>-1900000</v>
      </c>
      <c r="O50" s="166">
        <f t="shared" si="3"/>
        <v>-21.965317919075147</v>
      </c>
      <c r="P50" s="5"/>
      <c r="Q50" s="19"/>
      <c r="R50" s="19"/>
      <c r="S50" s="19"/>
      <c r="T50" s="32"/>
      <c r="U50" s="32"/>
      <c r="V50" s="32"/>
      <c r="W50" s="6"/>
      <c r="X50" s="5"/>
      <c r="Z50" s="28"/>
    </row>
    <row r="51" spans="2:26" s="18" customFormat="1" ht="16.5" customHeight="1">
      <c r="B51" s="174"/>
      <c r="C51" s="175"/>
      <c r="D51" s="175"/>
      <c r="E51" s="176"/>
      <c r="F51" s="177"/>
      <c r="G51" s="178"/>
      <c r="H51" s="179"/>
      <c r="I51" s="254"/>
      <c r="J51" s="285"/>
      <c r="K51" s="169" t="str">
        <f>세출!D116</f>
        <v>봉사자및후원자관리비</v>
      </c>
      <c r="L51" s="153">
        <f>세출!E116</f>
        <v>3150000</v>
      </c>
      <c r="M51" s="153">
        <f>세출!F116</f>
        <v>2550000</v>
      </c>
      <c r="N51" s="153">
        <f t="shared" si="7"/>
        <v>-600000</v>
      </c>
      <c r="O51" s="166">
        <f t="shared" si="3"/>
        <v>-19.047619047619051</v>
      </c>
      <c r="P51" s="5"/>
      <c r="Q51" s="19"/>
      <c r="R51" s="19"/>
      <c r="S51" s="19"/>
      <c r="T51" s="32"/>
      <c r="U51" s="32"/>
      <c r="V51" s="32"/>
      <c r="W51" s="6"/>
      <c r="X51" s="5"/>
      <c r="Z51" s="28"/>
    </row>
    <row r="52" spans="2:26" s="18" customFormat="1" ht="16.5" customHeight="1">
      <c r="B52" s="168"/>
      <c r="C52" s="169"/>
      <c r="D52" s="169"/>
      <c r="E52" s="170"/>
      <c r="F52" s="171"/>
      <c r="G52" s="172"/>
      <c r="H52" s="173"/>
      <c r="I52" s="254"/>
      <c r="J52" s="285"/>
      <c r="K52" s="169" t="str">
        <f>세출!D123</f>
        <v>직원연수교육비</v>
      </c>
      <c r="L52" s="153">
        <f>세출!E123</f>
        <v>3000000</v>
      </c>
      <c r="M52" s="153">
        <f>세출!F123</f>
        <v>2000000</v>
      </c>
      <c r="N52" s="153">
        <f t="shared" si="7"/>
        <v>-1000000</v>
      </c>
      <c r="O52" s="166">
        <f t="shared" si="3"/>
        <v>-33.333333333333343</v>
      </c>
      <c r="P52" s="5"/>
      <c r="Q52" s="65"/>
      <c r="R52" s="65"/>
      <c r="S52" s="65"/>
      <c r="T52" s="32"/>
      <c r="U52" s="32"/>
      <c r="V52" s="32"/>
      <c r="W52" s="6"/>
      <c r="X52" s="5"/>
      <c r="Z52" s="28"/>
    </row>
    <row r="53" spans="2:26" s="18" customFormat="1" ht="16.5" customHeight="1">
      <c r="B53" s="168"/>
      <c r="C53" s="169"/>
      <c r="D53" s="169"/>
      <c r="E53" s="170"/>
      <c r="F53" s="171"/>
      <c r="G53" s="172"/>
      <c r="H53" s="173"/>
      <c r="I53" s="254"/>
      <c r="J53" s="285"/>
      <c r="K53" s="169" t="str">
        <f>세출!D124</f>
        <v>홍보사업비</v>
      </c>
      <c r="L53" s="153">
        <f>세출!E124</f>
        <v>1500000</v>
      </c>
      <c r="M53" s="153">
        <f>세출!F124</f>
        <v>1350000</v>
      </c>
      <c r="N53" s="153">
        <f t="shared" si="7"/>
        <v>-150000</v>
      </c>
      <c r="O53" s="166">
        <f t="shared" si="3"/>
        <v>-10</v>
      </c>
      <c r="P53" s="5"/>
      <c r="Q53" s="65"/>
      <c r="R53" s="65"/>
      <c r="S53" s="65"/>
      <c r="T53" s="32"/>
      <c r="U53" s="32"/>
      <c r="V53" s="32"/>
      <c r="W53" s="6"/>
      <c r="X53" s="5"/>
      <c r="Z53" s="28"/>
    </row>
    <row r="54" spans="2:26" s="18" customFormat="1" ht="16.5" customHeight="1">
      <c r="B54" s="168"/>
      <c r="C54" s="169"/>
      <c r="D54" s="169"/>
      <c r="E54" s="170"/>
      <c r="F54" s="171"/>
      <c r="G54" s="172"/>
      <c r="H54" s="173"/>
      <c r="I54" s="254"/>
      <c r="J54" s="285"/>
      <c r="K54" s="169" t="str">
        <f>세출!D129</f>
        <v>지역네트워크지원비</v>
      </c>
      <c r="L54" s="153">
        <f>세출!E129</f>
        <v>400000</v>
      </c>
      <c r="M54" s="153">
        <f>세출!F129</f>
        <v>250000</v>
      </c>
      <c r="N54" s="153">
        <f>M54-L54</f>
        <v>-150000</v>
      </c>
      <c r="O54" s="166">
        <f t="shared" si="3"/>
        <v>-37.5</v>
      </c>
      <c r="P54" s="5"/>
      <c r="Q54" s="19"/>
      <c r="R54" s="19"/>
      <c r="S54" s="19"/>
      <c r="T54" s="32"/>
      <c r="U54" s="32"/>
      <c r="V54" s="32"/>
      <c r="W54" s="6"/>
      <c r="X54" s="5"/>
      <c r="Z54" s="28"/>
    </row>
    <row r="55" spans="2:26" ht="16.5" customHeight="1">
      <c r="B55" s="168"/>
      <c r="C55" s="169"/>
      <c r="D55" s="169"/>
      <c r="E55" s="170"/>
      <c r="F55" s="171"/>
      <c r="G55" s="172"/>
      <c r="H55" s="173"/>
      <c r="I55" s="257"/>
      <c r="J55" s="286"/>
      <c r="K55" s="169" t="str">
        <f>세출!D132</f>
        <v>조직관리비</v>
      </c>
      <c r="L55" s="163">
        <f>세출!E132</f>
        <v>600000</v>
      </c>
      <c r="M55" s="163">
        <f>세출!F132</f>
        <v>600000</v>
      </c>
      <c r="N55" s="153">
        <f t="shared" ref="N55:N57" si="8">M55-L55</f>
        <v>0</v>
      </c>
      <c r="O55" s="166">
        <f t="shared" si="3"/>
        <v>0</v>
      </c>
      <c r="P55" s="5"/>
      <c r="Q55" s="19"/>
      <c r="R55" s="19"/>
      <c r="S55" s="19"/>
      <c r="T55" s="32"/>
      <c r="U55" s="32"/>
      <c r="V55" s="5"/>
      <c r="W55" s="5"/>
      <c r="X55" s="5"/>
      <c r="Y55" s="9"/>
      <c r="Z55" s="33"/>
    </row>
    <row r="56" spans="2:26" ht="16.5" customHeight="1">
      <c r="B56" s="168"/>
      <c r="C56" s="169"/>
      <c r="D56" s="169"/>
      <c r="E56" s="170"/>
      <c r="F56" s="171"/>
      <c r="G56" s="172"/>
      <c r="H56" s="173"/>
      <c r="I56" s="256" t="s">
        <v>145</v>
      </c>
      <c r="J56" s="279" t="s">
        <v>229</v>
      </c>
      <c r="K56" s="280"/>
      <c r="L56" s="163">
        <f>L57</f>
        <v>489059</v>
      </c>
      <c r="M56" s="163">
        <f>M57</f>
        <v>489039</v>
      </c>
      <c r="N56" s="153">
        <f t="shared" si="8"/>
        <v>-20</v>
      </c>
      <c r="O56" s="166">
        <f t="shared" si="3"/>
        <v>-4.0894861356122192E-3</v>
      </c>
      <c r="P56" s="5"/>
      <c r="Q56" s="19"/>
      <c r="R56" s="19"/>
      <c r="S56" s="19"/>
      <c r="T56" s="32"/>
      <c r="U56" s="32"/>
      <c r="V56" s="32"/>
      <c r="W56" s="6"/>
      <c r="X56" s="5"/>
      <c r="Y56" s="9"/>
      <c r="Z56" s="33"/>
    </row>
    <row r="57" spans="2:26" ht="16.5" customHeight="1">
      <c r="B57" s="168"/>
      <c r="C57" s="169"/>
      <c r="D57" s="169"/>
      <c r="E57" s="170"/>
      <c r="F57" s="171"/>
      <c r="G57" s="172"/>
      <c r="H57" s="173"/>
      <c r="I57" s="254"/>
      <c r="J57" s="287" t="str">
        <f>세출!C135</f>
        <v>잡지출</v>
      </c>
      <c r="K57" s="169" t="s">
        <v>230</v>
      </c>
      <c r="L57" s="163">
        <f>L58</f>
        <v>489059</v>
      </c>
      <c r="M57" s="163">
        <f>M58</f>
        <v>489039</v>
      </c>
      <c r="N57" s="153">
        <f t="shared" si="8"/>
        <v>-20</v>
      </c>
      <c r="O57" s="166">
        <f t="shared" si="3"/>
        <v>-4.0894861356122192E-3</v>
      </c>
      <c r="P57" s="5"/>
      <c r="Q57" s="19"/>
      <c r="R57" s="19"/>
      <c r="S57" s="19"/>
      <c r="T57" s="32"/>
      <c r="U57" s="32"/>
      <c r="V57" s="5"/>
      <c r="W57" s="5"/>
      <c r="X57" s="5"/>
      <c r="Y57" s="9"/>
      <c r="Z57" s="33"/>
    </row>
    <row r="58" spans="2:26" ht="16.5" customHeight="1">
      <c r="B58" s="168"/>
      <c r="C58" s="169"/>
      <c r="D58" s="169"/>
      <c r="E58" s="170"/>
      <c r="F58" s="171"/>
      <c r="G58" s="172"/>
      <c r="H58" s="173"/>
      <c r="I58" s="257"/>
      <c r="J58" s="283"/>
      <c r="K58" s="169" t="str">
        <f>세출!D136</f>
        <v>잡지출</v>
      </c>
      <c r="L58" s="163">
        <f>세출!E136</f>
        <v>489059</v>
      </c>
      <c r="M58" s="163">
        <f>세출!F136</f>
        <v>489039</v>
      </c>
      <c r="N58" s="153">
        <f t="shared" ref="N58:N63" si="9">M58-L58</f>
        <v>-20</v>
      </c>
      <c r="O58" s="166">
        <f t="shared" si="3"/>
        <v>-4.0894861356122192E-3</v>
      </c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2:26" ht="16.5" customHeight="1">
      <c r="B59" s="168"/>
      <c r="C59" s="169"/>
      <c r="D59" s="169"/>
      <c r="E59" s="170"/>
      <c r="F59" s="171"/>
      <c r="G59" s="172"/>
      <c r="H59" s="173"/>
      <c r="I59" s="253" t="s">
        <v>231</v>
      </c>
      <c r="J59" s="279" t="s">
        <v>229</v>
      </c>
      <c r="K59" s="280"/>
      <c r="L59" s="163">
        <f>L60</f>
        <v>333711</v>
      </c>
      <c r="M59" s="163">
        <f>M60</f>
        <v>324711</v>
      </c>
      <c r="N59" s="153">
        <f t="shared" si="9"/>
        <v>-9000</v>
      </c>
      <c r="O59" s="166">
        <f t="shared" si="3"/>
        <v>-2.6969443620378115</v>
      </c>
      <c r="P59" s="252"/>
    </row>
    <row r="60" spans="2:26" ht="16.5" customHeight="1">
      <c r="B60" s="168"/>
      <c r="C60" s="169"/>
      <c r="D60" s="169"/>
      <c r="E60" s="170"/>
      <c r="F60" s="171"/>
      <c r="G60" s="172"/>
      <c r="H60" s="173"/>
      <c r="I60" s="254"/>
      <c r="J60" s="281" t="s">
        <v>231</v>
      </c>
      <c r="K60" s="169" t="s">
        <v>230</v>
      </c>
      <c r="L60" s="163">
        <f>SUM(L61:L63)</f>
        <v>333711</v>
      </c>
      <c r="M60" s="163">
        <f>SUM(M61:M63)</f>
        <v>324711</v>
      </c>
      <c r="N60" s="153">
        <f t="shared" si="9"/>
        <v>-9000</v>
      </c>
      <c r="O60" s="166">
        <f t="shared" si="3"/>
        <v>-2.6969443620378115</v>
      </c>
      <c r="P60" s="251"/>
    </row>
    <row r="61" spans="2:26" ht="16.5" customHeight="1">
      <c r="B61" s="168"/>
      <c r="C61" s="169"/>
      <c r="D61" s="169"/>
      <c r="E61" s="170"/>
      <c r="F61" s="171"/>
      <c r="G61" s="172"/>
      <c r="H61" s="173"/>
      <c r="I61" s="254"/>
      <c r="J61" s="282"/>
      <c r="K61" s="169" t="str">
        <f>세출!D139</f>
        <v>예비비</v>
      </c>
      <c r="L61" s="163">
        <f>세출!E139</f>
        <v>300180</v>
      </c>
      <c r="M61" s="163">
        <f>세출!F139</f>
        <v>291180</v>
      </c>
      <c r="N61" s="153">
        <f t="shared" si="9"/>
        <v>-9000</v>
      </c>
      <c r="O61" s="166">
        <f t="shared" si="3"/>
        <v>-2.9982010793523983</v>
      </c>
      <c r="P61" s="251"/>
    </row>
    <row r="62" spans="2:26" ht="16.5" customHeight="1">
      <c r="B62" s="168"/>
      <c r="C62" s="169"/>
      <c r="D62" s="169"/>
      <c r="E62" s="170"/>
      <c r="F62" s="171"/>
      <c r="G62" s="172"/>
      <c r="H62" s="173"/>
      <c r="I62" s="254"/>
      <c r="J62" s="282"/>
      <c r="K62" s="169" t="str">
        <f>세출!D140</f>
        <v>반환금</v>
      </c>
      <c r="L62" s="163">
        <f>세출!E140</f>
        <v>17531</v>
      </c>
      <c r="M62" s="163">
        <f>세출!F140</f>
        <v>17531</v>
      </c>
      <c r="N62" s="153">
        <f t="shared" si="9"/>
        <v>0</v>
      </c>
      <c r="O62" s="166">
        <f t="shared" si="3"/>
        <v>0</v>
      </c>
      <c r="P62" s="251"/>
    </row>
    <row r="63" spans="2:26" ht="16.5" customHeight="1" thickBot="1">
      <c r="B63" s="180"/>
      <c r="C63" s="181"/>
      <c r="D63" s="181"/>
      <c r="E63" s="182"/>
      <c r="F63" s="183"/>
      <c r="G63" s="184"/>
      <c r="H63" s="185"/>
      <c r="I63" s="255"/>
      <c r="J63" s="288"/>
      <c r="K63" s="181" t="str">
        <f>세출!D141</f>
        <v>차기반환금(예금이자)</v>
      </c>
      <c r="L63" s="186">
        <f>세출!E141</f>
        <v>16000</v>
      </c>
      <c r="M63" s="186">
        <f>세출!F141</f>
        <v>16000</v>
      </c>
      <c r="N63" s="167">
        <f t="shared" si="9"/>
        <v>0</v>
      </c>
      <c r="O63" s="250">
        <f t="shared" si="3"/>
        <v>0</v>
      </c>
      <c r="P63" s="251"/>
    </row>
    <row r="64" spans="2:26" ht="20.100000000000001" customHeight="1">
      <c r="P64" s="251"/>
    </row>
    <row r="65" spans="6:16" ht="20.100000000000001" customHeight="1">
      <c r="P65" s="251"/>
    </row>
    <row r="66" spans="6:16" ht="20.100000000000001" customHeight="1">
      <c r="P66" s="251"/>
    </row>
    <row r="67" spans="6:16" ht="20.100000000000001" customHeight="1">
      <c r="P67" s="251"/>
    </row>
    <row r="68" spans="6:16" ht="20.100000000000001" customHeight="1">
      <c r="P68" s="251"/>
    </row>
    <row r="69" spans="6:16" ht="20.100000000000001" customHeight="1">
      <c r="P69" s="251"/>
    </row>
    <row r="70" spans="6:16" ht="20.100000000000001" customHeight="1">
      <c r="P70" s="251"/>
    </row>
    <row r="71" spans="6:16" ht="20.100000000000001" customHeight="1">
      <c r="P71" s="251"/>
    </row>
    <row r="72" spans="6:16" ht="20.100000000000001" customHeight="1">
      <c r="F72" s="4"/>
      <c r="G72" s="11"/>
      <c r="P72" s="251"/>
    </row>
    <row r="73" spans="6:16" ht="20.100000000000001" customHeight="1">
      <c r="F73" s="4"/>
      <c r="G73" s="11"/>
      <c r="P73" s="251"/>
    </row>
    <row r="74" spans="6:16" ht="20.100000000000001" customHeight="1">
      <c r="F74" s="4"/>
      <c r="G74" s="11"/>
      <c r="P74" s="251"/>
    </row>
    <row r="75" spans="6:16" ht="20.100000000000001" customHeight="1">
      <c r="F75" s="4"/>
      <c r="G75" s="11"/>
      <c r="P75" s="251"/>
    </row>
    <row r="76" spans="6:16" ht="20.100000000000001" customHeight="1">
      <c r="F76" s="4"/>
      <c r="G76" s="11"/>
      <c r="P76" s="251"/>
    </row>
    <row r="77" spans="6:16" ht="20.100000000000001" customHeight="1">
      <c r="F77" s="4"/>
      <c r="G77" s="11"/>
      <c r="P77" s="251"/>
    </row>
    <row r="78" spans="6:16" ht="20.100000000000001" customHeight="1">
      <c r="F78" s="4"/>
      <c r="G78" s="11"/>
      <c r="P78" s="251"/>
    </row>
    <row r="79" spans="6:16" ht="20.100000000000001" customHeight="1">
      <c r="F79" s="4"/>
      <c r="G79" s="11"/>
      <c r="P79" s="251"/>
    </row>
    <row r="80" spans="6:16" ht="20.100000000000001" customHeight="1">
      <c r="F80" s="4"/>
      <c r="G80" s="11"/>
      <c r="P80" s="251"/>
    </row>
    <row r="81" spans="6:26">
      <c r="F81" s="4"/>
      <c r="G81" s="11"/>
      <c r="P81" s="251"/>
      <c r="Q81" s="19"/>
      <c r="R81" s="19"/>
      <c r="S81" s="19"/>
      <c r="T81" s="32"/>
      <c r="U81" s="32"/>
      <c r="V81" s="32"/>
      <c r="W81" s="6"/>
      <c r="X81" s="5"/>
      <c r="Y81" s="9"/>
      <c r="Z81" s="33"/>
    </row>
    <row r="82" spans="6:26">
      <c r="F82" s="4"/>
      <c r="G82" s="11"/>
      <c r="P82" s="251"/>
      <c r="Q82" s="276"/>
      <c r="R82" s="251"/>
      <c r="S82" s="251"/>
      <c r="T82" s="251"/>
      <c r="U82" s="251"/>
      <c r="V82" s="251"/>
      <c r="W82" s="251"/>
      <c r="X82" s="251"/>
      <c r="Y82" s="251"/>
      <c r="Z82" s="251"/>
    </row>
    <row r="83" spans="6:26">
      <c r="F83" s="4"/>
      <c r="G83" s="11"/>
      <c r="P83" s="251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6:26" ht="17.100000000000001" customHeight="1">
      <c r="F84" s="4"/>
      <c r="G84" s="11"/>
      <c r="P84" s="251"/>
    </row>
    <row r="85" spans="6:26" ht="17.100000000000001" customHeight="1">
      <c r="F85" s="4"/>
      <c r="G85" s="11"/>
      <c r="P85" s="251"/>
    </row>
    <row r="86" spans="6:26" ht="17.100000000000001" customHeight="1">
      <c r="F86" s="4"/>
      <c r="G86" s="11"/>
      <c r="P86" s="251"/>
    </row>
    <row r="87" spans="6:26" ht="17.100000000000001" customHeight="1">
      <c r="F87" s="4"/>
      <c r="G87" s="11"/>
      <c r="P87" s="251"/>
    </row>
    <row r="88" spans="6:26" ht="17.100000000000001" customHeight="1">
      <c r="F88" s="4"/>
      <c r="G88" s="11"/>
      <c r="P88" s="251"/>
      <c r="Y88" s="4"/>
      <c r="Z88" s="4"/>
    </row>
    <row r="89" spans="6:26" ht="17.100000000000001" customHeight="1">
      <c r="F89" s="4"/>
      <c r="G89" s="11"/>
      <c r="P89" s="251"/>
      <c r="Y89" s="4"/>
      <c r="Z89" s="4"/>
    </row>
    <row r="90" spans="6:26" ht="17.100000000000001" customHeight="1">
      <c r="F90" s="4"/>
      <c r="G90" s="11"/>
      <c r="P90" s="251"/>
      <c r="Y90" s="4"/>
      <c r="Z90" s="4"/>
    </row>
    <row r="91" spans="6:26" ht="17.100000000000001" customHeight="1">
      <c r="F91" s="4"/>
      <c r="G91" s="11"/>
      <c r="P91" s="251"/>
      <c r="Y91" s="4"/>
      <c r="Z91" s="4"/>
    </row>
    <row r="92" spans="6:26" ht="17.100000000000001" customHeight="1">
      <c r="F92" s="4"/>
      <c r="G92" s="11"/>
      <c r="P92" s="251"/>
      <c r="Y92" s="4"/>
      <c r="Z92" s="4"/>
    </row>
    <row r="93" spans="6:26" ht="17.100000000000001" customHeight="1">
      <c r="F93" s="4"/>
      <c r="G93" s="11"/>
      <c r="P93" s="251"/>
      <c r="Y93" s="4"/>
      <c r="Z93" s="4"/>
    </row>
    <row r="94" spans="6:26" ht="17.100000000000001" customHeight="1">
      <c r="F94" s="4"/>
      <c r="G94" s="11"/>
      <c r="P94" s="251"/>
      <c r="Y94" s="4"/>
      <c r="Z94" s="4"/>
    </row>
    <row r="95" spans="6:26" ht="17.100000000000001" customHeight="1">
      <c r="F95" s="4"/>
      <c r="G95" s="11"/>
      <c r="P95" s="251"/>
      <c r="Y95" s="4"/>
      <c r="Z95" s="4"/>
    </row>
    <row r="96" spans="6:26" ht="17.100000000000001" customHeight="1">
      <c r="F96" s="4"/>
      <c r="G96" s="11"/>
      <c r="P96" s="251"/>
      <c r="Y96" s="4"/>
      <c r="Z96" s="4"/>
    </row>
    <row r="97" spans="6:26" ht="17.100000000000001" customHeight="1">
      <c r="F97" s="4"/>
      <c r="G97" s="11"/>
      <c r="P97" s="251"/>
      <c r="Y97" s="4"/>
      <c r="Z97" s="4"/>
    </row>
    <row r="98" spans="6:26" ht="17.100000000000001" customHeight="1">
      <c r="F98" s="4"/>
      <c r="G98" s="11"/>
      <c r="P98" s="251"/>
      <c r="Y98" s="4"/>
      <c r="Z98" s="4"/>
    </row>
    <row r="99" spans="6:26" ht="17.100000000000001" customHeight="1">
      <c r="F99" s="4"/>
      <c r="G99" s="11"/>
      <c r="P99" s="251"/>
      <c r="Y99" s="4"/>
      <c r="Z99" s="4"/>
    </row>
    <row r="100" spans="6:26" ht="17.100000000000001" customHeight="1">
      <c r="F100" s="4"/>
      <c r="G100" s="11"/>
      <c r="P100" s="251"/>
      <c r="Y100" s="4"/>
      <c r="Z100" s="4"/>
    </row>
    <row r="101" spans="6:26" ht="17.100000000000001" customHeight="1">
      <c r="F101" s="4"/>
      <c r="G101" s="11"/>
      <c r="P101" s="251"/>
      <c r="Y101" s="4"/>
      <c r="Z101" s="4"/>
    </row>
    <row r="102" spans="6:26" ht="17.100000000000001" customHeight="1">
      <c r="F102" s="4"/>
      <c r="G102" s="11"/>
      <c r="P102" s="251"/>
      <c r="Y102" s="4"/>
      <c r="Z102" s="4"/>
    </row>
    <row r="103" spans="6:26" ht="17.100000000000001" customHeight="1">
      <c r="F103" s="4"/>
      <c r="G103" s="11"/>
      <c r="P103" s="251"/>
      <c r="Y103" s="4"/>
      <c r="Z103" s="4"/>
    </row>
    <row r="104" spans="6:26" ht="17.100000000000001" customHeight="1">
      <c r="F104" s="4"/>
      <c r="G104" s="11"/>
      <c r="P104" s="251"/>
      <c r="Y104" s="4"/>
      <c r="Z104" s="4"/>
    </row>
    <row r="105" spans="6:26" ht="17.100000000000001" customHeight="1">
      <c r="F105" s="4"/>
      <c r="G105" s="11"/>
      <c r="P105" s="251"/>
      <c r="Y105" s="4"/>
      <c r="Z105" s="4"/>
    </row>
    <row r="106" spans="6:26" ht="17.100000000000001" customHeight="1">
      <c r="F106" s="4"/>
      <c r="G106" s="11"/>
      <c r="P106" s="251"/>
      <c r="Y106" s="4"/>
      <c r="Z106" s="4"/>
    </row>
    <row r="107" spans="6:26" ht="17.100000000000001" customHeight="1">
      <c r="F107" s="4"/>
      <c r="G107" s="11"/>
      <c r="P107" s="251"/>
      <c r="Y107" s="4"/>
      <c r="Z107" s="4"/>
    </row>
    <row r="108" spans="6:26" ht="17.100000000000001" customHeight="1">
      <c r="F108" s="4"/>
      <c r="G108" s="11"/>
      <c r="P108" s="251"/>
      <c r="Y108" s="4"/>
      <c r="Z108" s="4"/>
    </row>
    <row r="109" spans="6:26" ht="17.100000000000001" customHeight="1">
      <c r="F109" s="4"/>
      <c r="G109" s="11"/>
      <c r="P109" s="251"/>
      <c r="Y109" s="4"/>
      <c r="Z109" s="4"/>
    </row>
    <row r="110" spans="6:26" ht="17.100000000000001" customHeight="1">
      <c r="F110" s="4"/>
      <c r="G110" s="11"/>
      <c r="P110" s="251"/>
      <c r="Y110" s="4"/>
      <c r="Z110" s="4"/>
    </row>
    <row r="111" spans="6:26" ht="17.100000000000001" customHeight="1">
      <c r="F111" s="4"/>
      <c r="G111" s="11"/>
      <c r="P111" s="251"/>
      <c r="Y111" s="4"/>
      <c r="Z111" s="4"/>
    </row>
    <row r="112" spans="6:26" ht="17.100000000000001" customHeight="1">
      <c r="F112" s="4"/>
      <c r="G112" s="11"/>
      <c r="P112" s="251"/>
      <c r="Y112" s="4"/>
      <c r="Z112" s="4"/>
    </row>
    <row r="113" spans="6:26" ht="17.100000000000001" customHeight="1">
      <c r="F113" s="4"/>
      <c r="G113" s="11"/>
      <c r="P113" s="251"/>
      <c r="Y113" s="4"/>
      <c r="Z113" s="4"/>
    </row>
    <row r="114" spans="6:26" ht="17.100000000000001" customHeight="1">
      <c r="F114" s="4"/>
      <c r="G114" s="11"/>
      <c r="P114" s="251"/>
      <c r="Y114" s="4"/>
      <c r="Z114" s="4"/>
    </row>
    <row r="115" spans="6:26" ht="17.100000000000001" customHeight="1">
      <c r="F115" s="4"/>
      <c r="G115" s="11"/>
      <c r="P115" s="251"/>
      <c r="Y115" s="4"/>
      <c r="Z115" s="4"/>
    </row>
    <row r="116" spans="6:26" ht="17.100000000000001" customHeight="1">
      <c r="F116" s="4"/>
      <c r="G116" s="11"/>
      <c r="P116" s="251"/>
      <c r="Y116" s="4"/>
      <c r="Z116" s="4"/>
    </row>
    <row r="117" spans="6:26" ht="17.100000000000001" customHeight="1">
      <c r="F117" s="4"/>
      <c r="G117" s="11"/>
      <c r="P117" s="251"/>
      <c r="Y117" s="4"/>
      <c r="Z117" s="4"/>
    </row>
    <row r="118" spans="6:26" ht="17.100000000000001" customHeight="1">
      <c r="F118" s="4"/>
      <c r="G118" s="11"/>
      <c r="P118" s="251"/>
      <c r="Y118" s="4"/>
      <c r="Z118" s="4"/>
    </row>
    <row r="119" spans="6:26" ht="17.100000000000001" customHeight="1">
      <c r="F119" s="4"/>
      <c r="G119" s="11"/>
      <c r="P119" s="251"/>
      <c r="Y119" s="4"/>
      <c r="Z119" s="4"/>
    </row>
    <row r="120" spans="6:26" ht="17.100000000000001" customHeight="1">
      <c r="F120" s="4"/>
      <c r="G120" s="11"/>
      <c r="P120" s="251"/>
      <c r="Y120" s="4"/>
      <c r="Z120" s="4"/>
    </row>
    <row r="121" spans="6:26">
      <c r="F121" s="4"/>
      <c r="G121" s="11"/>
      <c r="P121" s="251"/>
      <c r="Y121" s="4"/>
      <c r="Z121" s="4"/>
    </row>
    <row r="122" spans="6:26">
      <c r="F122" s="4"/>
      <c r="G122" s="11"/>
      <c r="P122" s="251"/>
      <c r="Y122" s="4"/>
      <c r="Z122" s="4"/>
    </row>
    <row r="123" spans="6:26" ht="17.100000000000001" customHeight="1">
      <c r="F123" s="4"/>
      <c r="G123" s="11"/>
      <c r="P123" s="251"/>
      <c r="Y123" s="4"/>
      <c r="Z123" s="4"/>
    </row>
    <row r="124" spans="6:26" ht="17.100000000000001" customHeight="1">
      <c r="F124" s="4"/>
      <c r="G124" s="11"/>
      <c r="P124" s="251"/>
      <c r="Y124" s="4"/>
      <c r="Z124" s="4"/>
    </row>
    <row r="125" spans="6:26" ht="17.100000000000001" customHeight="1">
      <c r="F125" s="4"/>
      <c r="G125" s="11"/>
      <c r="P125" s="251"/>
      <c r="Y125" s="4"/>
      <c r="Z125" s="4"/>
    </row>
    <row r="126" spans="6:26" ht="17.100000000000001" customHeight="1">
      <c r="F126" s="4"/>
      <c r="G126" s="11"/>
      <c r="P126" s="251"/>
      <c r="Y126" s="4"/>
      <c r="Z126" s="4"/>
    </row>
    <row r="127" spans="6:26" ht="17.100000000000001" customHeight="1">
      <c r="F127" s="4"/>
      <c r="G127" s="11"/>
      <c r="P127" s="251"/>
      <c r="Y127" s="4"/>
      <c r="Z127" s="4"/>
    </row>
    <row r="128" spans="6:26" ht="17.100000000000001" customHeight="1">
      <c r="F128" s="4"/>
      <c r="G128" s="11"/>
      <c r="P128" s="251"/>
      <c r="Y128" s="4"/>
      <c r="Z128" s="4"/>
    </row>
    <row r="129" spans="6:26" ht="17.100000000000001" customHeight="1">
      <c r="F129" s="4"/>
      <c r="G129" s="11"/>
      <c r="P129" s="251"/>
      <c r="Y129" s="4"/>
      <c r="Z129" s="4"/>
    </row>
    <row r="130" spans="6:26" ht="17.100000000000001" customHeight="1">
      <c r="F130" s="4"/>
      <c r="G130" s="11"/>
      <c r="P130" s="251"/>
      <c r="Y130" s="4"/>
      <c r="Z130" s="4"/>
    </row>
    <row r="131" spans="6:26" ht="17.100000000000001" customHeight="1">
      <c r="F131" s="4"/>
      <c r="G131" s="11"/>
      <c r="P131" s="251"/>
      <c r="Y131" s="4"/>
      <c r="Z131" s="4"/>
    </row>
    <row r="132" spans="6:26" ht="17.100000000000001" customHeight="1">
      <c r="F132" s="4"/>
      <c r="G132" s="11"/>
      <c r="P132" s="251"/>
      <c r="Y132" s="4"/>
      <c r="Z132" s="4"/>
    </row>
    <row r="133" spans="6:26" ht="17.100000000000001" customHeight="1">
      <c r="F133" s="4"/>
      <c r="G133" s="11"/>
      <c r="P133" s="251"/>
      <c r="Y133" s="4"/>
      <c r="Z133" s="4"/>
    </row>
    <row r="134" spans="6:26" ht="17.100000000000001" customHeight="1">
      <c r="F134" s="4"/>
      <c r="G134" s="11"/>
      <c r="P134" s="251"/>
      <c r="Y134" s="4"/>
      <c r="Z134" s="4"/>
    </row>
    <row r="135" spans="6:26" ht="17.100000000000001" customHeight="1">
      <c r="F135" s="4"/>
      <c r="G135" s="11"/>
      <c r="P135" s="251"/>
      <c r="Y135" s="4"/>
      <c r="Z135" s="4"/>
    </row>
    <row r="136" spans="6:26" ht="17.100000000000001" customHeight="1">
      <c r="F136" s="4"/>
      <c r="G136" s="11"/>
      <c r="P136" s="251"/>
      <c r="Y136" s="4"/>
      <c r="Z136" s="4"/>
    </row>
    <row r="137" spans="6:26" ht="17.100000000000001" customHeight="1">
      <c r="F137" s="4"/>
      <c r="G137" s="11"/>
      <c r="P137" s="251"/>
      <c r="Y137" s="4"/>
      <c r="Z137" s="4"/>
    </row>
    <row r="138" spans="6:26" ht="17.100000000000001" customHeight="1">
      <c r="F138" s="4"/>
      <c r="G138" s="11"/>
      <c r="P138" s="251"/>
      <c r="Y138" s="4"/>
      <c r="Z138" s="4"/>
    </row>
    <row r="139" spans="6:26" ht="17.100000000000001" customHeight="1">
      <c r="F139" s="4"/>
      <c r="G139" s="11"/>
      <c r="P139" s="251"/>
      <c r="Y139" s="4"/>
      <c r="Z139" s="4"/>
    </row>
    <row r="140" spans="6:26" ht="17.100000000000001" customHeight="1">
      <c r="F140" s="4"/>
      <c r="G140" s="11"/>
      <c r="P140" s="251"/>
      <c r="Y140" s="4"/>
      <c r="Z140" s="4"/>
    </row>
    <row r="141" spans="6:26" ht="17.100000000000001" customHeight="1">
      <c r="F141" s="4"/>
      <c r="G141" s="11"/>
      <c r="P141" s="251"/>
      <c r="Y141" s="4"/>
      <c r="Z141" s="4"/>
    </row>
    <row r="142" spans="6:26" ht="17.100000000000001" customHeight="1">
      <c r="F142" s="4"/>
      <c r="G142" s="11"/>
      <c r="P142" s="251"/>
      <c r="Y142" s="4"/>
      <c r="Z142" s="4"/>
    </row>
    <row r="143" spans="6:26" ht="17.100000000000001" customHeight="1">
      <c r="F143" s="4"/>
      <c r="G143" s="11"/>
      <c r="P143" s="251"/>
      <c r="Y143" s="4"/>
      <c r="Z143" s="4"/>
    </row>
    <row r="144" spans="6:26" ht="17.100000000000001" customHeight="1">
      <c r="F144" s="4"/>
      <c r="G144" s="11"/>
      <c r="P144" s="251"/>
      <c r="Y144" s="4"/>
      <c r="Z144" s="4"/>
    </row>
    <row r="145" spans="6:26" ht="17.100000000000001" customHeight="1">
      <c r="F145" s="4"/>
      <c r="G145" s="11"/>
      <c r="P145" s="251"/>
      <c r="Y145" s="4"/>
      <c r="Z145" s="4"/>
    </row>
    <row r="146" spans="6:26" ht="17.100000000000001" customHeight="1">
      <c r="F146" s="4"/>
      <c r="G146" s="11"/>
      <c r="P146" s="251"/>
      <c r="Y146" s="4"/>
      <c r="Z146" s="4"/>
    </row>
    <row r="147" spans="6:26" ht="17.100000000000001" customHeight="1">
      <c r="F147" s="4"/>
      <c r="G147" s="11"/>
      <c r="P147" s="251"/>
      <c r="Y147" s="4"/>
      <c r="Z147" s="4"/>
    </row>
    <row r="148" spans="6:26" ht="17.100000000000001" customHeight="1">
      <c r="F148" s="4"/>
      <c r="G148" s="11"/>
      <c r="P148" s="251"/>
      <c r="Y148" s="4"/>
      <c r="Z148" s="4"/>
    </row>
    <row r="149" spans="6:26" ht="17.100000000000001" customHeight="1">
      <c r="F149" s="4"/>
      <c r="G149" s="11"/>
      <c r="P149" s="251"/>
      <c r="Y149" s="4"/>
      <c r="Z149" s="4"/>
    </row>
    <row r="150" spans="6:26" ht="17.100000000000001" customHeight="1">
      <c r="F150" s="4"/>
      <c r="G150" s="11"/>
      <c r="P150" s="251"/>
      <c r="Y150" s="4"/>
      <c r="Z150" s="4"/>
    </row>
    <row r="151" spans="6:26" ht="17.100000000000001" customHeight="1">
      <c r="F151" s="4"/>
      <c r="G151" s="11"/>
      <c r="P151" s="251"/>
      <c r="Y151" s="4"/>
      <c r="Z151" s="4"/>
    </row>
    <row r="152" spans="6:26" ht="17.100000000000001" customHeight="1">
      <c r="F152" s="4"/>
      <c r="G152" s="11"/>
      <c r="P152" s="251"/>
      <c r="Y152" s="4"/>
      <c r="Z152" s="4"/>
    </row>
    <row r="153" spans="6:26" ht="17.100000000000001" customHeight="1">
      <c r="F153" s="4"/>
      <c r="G153" s="11"/>
      <c r="P153" s="251"/>
      <c r="Y153" s="4"/>
      <c r="Z153" s="4"/>
    </row>
    <row r="154" spans="6:26" ht="17.100000000000001" customHeight="1">
      <c r="F154" s="4"/>
      <c r="G154" s="11"/>
      <c r="P154" s="251"/>
      <c r="Y154" s="4"/>
      <c r="Z154" s="4"/>
    </row>
    <row r="155" spans="6:26" ht="17.100000000000001" customHeight="1">
      <c r="F155" s="4"/>
      <c r="G155" s="11"/>
      <c r="P155" s="251"/>
      <c r="Y155" s="4"/>
      <c r="Z155" s="4"/>
    </row>
    <row r="156" spans="6:26" ht="17.100000000000001" customHeight="1">
      <c r="F156" s="4"/>
      <c r="G156" s="11"/>
      <c r="P156" s="251"/>
      <c r="Y156" s="4"/>
      <c r="Z156" s="4"/>
    </row>
    <row r="157" spans="6:26" ht="17.100000000000001" customHeight="1">
      <c r="F157" s="4"/>
      <c r="G157" s="11"/>
      <c r="P157" s="251"/>
      <c r="Y157" s="4"/>
      <c r="Z157" s="4"/>
    </row>
    <row r="158" spans="6:26" ht="17.100000000000001" customHeight="1">
      <c r="F158" s="4"/>
      <c r="G158" s="11"/>
      <c r="P158" s="251"/>
      <c r="Y158" s="4"/>
      <c r="Z158" s="4"/>
    </row>
    <row r="159" spans="6:26">
      <c r="F159" s="4"/>
      <c r="G159" s="11"/>
      <c r="P159" s="251"/>
      <c r="Y159" s="4"/>
      <c r="Z159" s="4"/>
    </row>
    <row r="160" spans="6:26">
      <c r="F160" s="4"/>
      <c r="G160" s="11"/>
      <c r="P160" s="251"/>
      <c r="Y160" s="4"/>
      <c r="Z160" s="4"/>
    </row>
    <row r="161" spans="6:26">
      <c r="F161" s="4"/>
      <c r="G161" s="11"/>
      <c r="P161" s="251"/>
      <c r="Y161" s="4"/>
      <c r="Z161" s="4"/>
    </row>
    <row r="162" spans="6:26">
      <c r="F162" s="4"/>
      <c r="G162" s="11"/>
      <c r="P162" s="251"/>
      <c r="Y162" s="4"/>
      <c r="Z162" s="4"/>
    </row>
    <row r="163" spans="6:26">
      <c r="F163" s="4"/>
      <c r="G163" s="11"/>
      <c r="P163" s="251"/>
      <c r="Y163" s="4"/>
      <c r="Z163" s="4"/>
    </row>
    <row r="164" spans="6:26">
      <c r="F164" s="4"/>
      <c r="G164" s="11"/>
      <c r="P164" s="251"/>
      <c r="Y164" s="4"/>
      <c r="Z164" s="4"/>
    </row>
    <row r="165" spans="6:26">
      <c r="F165" s="4"/>
      <c r="G165" s="11"/>
      <c r="P165" s="251"/>
      <c r="Y165" s="4"/>
      <c r="Z165" s="4"/>
    </row>
    <row r="166" spans="6:26" ht="17.100000000000001" customHeight="1">
      <c r="F166" s="4"/>
      <c r="G166" s="11"/>
      <c r="P166" s="251"/>
      <c r="Y166" s="4"/>
      <c r="Z166" s="4"/>
    </row>
    <row r="167" spans="6:26" ht="17.100000000000001" customHeight="1">
      <c r="F167" s="4"/>
      <c r="G167" s="11"/>
      <c r="P167" s="251"/>
      <c r="Y167" s="4"/>
      <c r="Z167" s="4"/>
    </row>
    <row r="168" spans="6:26" ht="17.100000000000001" customHeight="1">
      <c r="F168" s="4"/>
      <c r="G168" s="11"/>
      <c r="P168" s="251"/>
      <c r="Y168" s="4"/>
      <c r="Z168" s="4"/>
    </row>
    <row r="169" spans="6:26" ht="17.100000000000001" customHeight="1">
      <c r="F169" s="4"/>
      <c r="G169" s="11"/>
      <c r="P169" s="251"/>
      <c r="Y169" s="4"/>
      <c r="Z169" s="4"/>
    </row>
    <row r="170" spans="6:26" ht="17.100000000000001" customHeight="1">
      <c r="F170" s="4"/>
      <c r="G170" s="11"/>
      <c r="P170" s="251"/>
      <c r="Y170" s="4"/>
      <c r="Z170" s="4"/>
    </row>
    <row r="171" spans="6:26" ht="17.100000000000001" customHeight="1">
      <c r="F171" s="4"/>
      <c r="G171" s="11"/>
      <c r="P171" s="251"/>
      <c r="Y171" s="4"/>
      <c r="Z171" s="4"/>
    </row>
    <row r="172" spans="6:26" ht="17.100000000000001" customHeight="1">
      <c r="F172" s="4"/>
      <c r="G172" s="11"/>
      <c r="P172" s="251"/>
      <c r="Y172" s="4"/>
      <c r="Z172" s="4"/>
    </row>
    <row r="173" spans="6:26" ht="17.100000000000001" customHeight="1">
      <c r="F173" s="4"/>
      <c r="G173" s="11"/>
      <c r="P173" s="251"/>
      <c r="Y173" s="4"/>
      <c r="Z173" s="4"/>
    </row>
    <row r="174" spans="6:26" ht="17.100000000000001" customHeight="1">
      <c r="F174" s="4"/>
      <c r="G174" s="11"/>
      <c r="P174" s="251"/>
      <c r="Y174" s="4"/>
      <c r="Z174" s="4"/>
    </row>
    <row r="175" spans="6:26" ht="17.100000000000001" customHeight="1">
      <c r="F175" s="4"/>
      <c r="G175" s="11"/>
      <c r="P175" s="251"/>
      <c r="Y175" s="4"/>
      <c r="Z175" s="4"/>
    </row>
    <row r="176" spans="6:26" ht="17.100000000000001" customHeight="1">
      <c r="F176" s="4"/>
      <c r="G176" s="11"/>
      <c r="P176" s="251"/>
      <c r="Y176" s="4"/>
      <c r="Z176" s="4"/>
    </row>
    <row r="177" spans="6:26" ht="17.100000000000001" customHeight="1">
      <c r="F177" s="4"/>
      <c r="G177" s="11"/>
      <c r="P177" s="251"/>
      <c r="Y177" s="4"/>
      <c r="Z177" s="4"/>
    </row>
    <row r="178" spans="6:26" ht="17.100000000000001" customHeight="1">
      <c r="F178" s="4"/>
      <c r="G178" s="11"/>
      <c r="P178" s="251"/>
      <c r="Y178" s="4"/>
      <c r="Z178" s="4"/>
    </row>
    <row r="179" spans="6:26" ht="17.100000000000001" customHeight="1">
      <c r="F179" s="4"/>
      <c r="G179" s="11"/>
      <c r="P179" s="251"/>
      <c r="Y179" s="4"/>
      <c r="Z179" s="4"/>
    </row>
    <row r="180" spans="6:26" ht="17.100000000000001" customHeight="1">
      <c r="F180" s="4"/>
      <c r="G180" s="11"/>
      <c r="P180" s="251"/>
      <c r="Y180" s="4"/>
      <c r="Z180" s="4"/>
    </row>
    <row r="181" spans="6:26" ht="17.100000000000001" customHeight="1">
      <c r="F181" s="4"/>
      <c r="G181" s="11"/>
      <c r="P181" s="251"/>
      <c r="Y181" s="4"/>
      <c r="Z181" s="4"/>
    </row>
    <row r="182" spans="6:26" ht="17.100000000000001" customHeight="1">
      <c r="F182" s="4"/>
      <c r="G182" s="11"/>
      <c r="P182" s="251"/>
      <c r="Y182" s="4"/>
      <c r="Z182" s="4"/>
    </row>
    <row r="183" spans="6:26" ht="17.100000000000001" customHeight="1">
      <c r="F183" s="4"/>
      <c r="G183" s="11"/>
      <c r="P183" s="251"/>
      <c r="Y183" s="4"/>
      <c r="Z183" s="4"/>
    </row>
    <row r="184" spans="6:26" ht="17.100000000000001" customHeight="1">
      <c r="F184" s="4"/>
      <c r="G184" s="11"/>
      <c r="P184" s="251"/>
      <c r="Y184" s="4"/>
      <c r="Z184" s="4"/>
    </row>
    <row r="185" spans="6:26" ht="17.100000000000001" customHeight="1">
      <c r="F185" s="4"/>
      <c r="G185" s="11"/>
      <c r="P185" s="251"/>
      <c r="Y185" s="4"/>
      <c r="Z185" s="4"/>
    </row>
    <row r="186" spans="6:26" ht="17.100000000000001" customHeight="1">
      <c r="F186" s="4"/>
      <c r="G186" s="11"/>
      <c r="P186" s="251"/>
      <c r="Y186" s="4"/>
      <c r="Z186" s="4"/>
    </row>
    <row r="187" spans="6:26" ht="17.100000000000001" customHeight="1">
      <c r="F187" s="4"/>
      <c r="G187" s="11"/>
      <c r="P187" s="251"/>
      <c r="Y187" s="4"/>
      <c r="Z187" s="4"/>
    </row>
    <row r="188" spans="6:26" ht="17.100000000000001" customHeight="1">
      <c r="F188" s="4"/>
      <c r="G188" s="11"/>
      <c r="P188" s="251"/>
      <c r="Y188" s="4"/>
      <c r="Z188" s="4"/>
    </row>
    <row r="189" spans="6:26" ht="17.100000000000001" customHeight="1">
      <c r="F189" s="4"/>
      <c r="G189" s="11"/>
      <c r="P189" s="251"/>
      <c r="Y189" s="4"/>
      <c r="Z189" s="4"/>
    </row>
    <row r="190" spans="6:26" ht="17.100000000000001" customHeight="1">
      <c r="F190" s="4"/>
      <c r="G190" s="11"/>
      <c r="P190" s="251"/>
      <c r="Y190" s="4"/>
      <c r="Z190" s="4"/>
    </row>
    <row r="191" spans="6:26" ht="17.100000000000001" customHeight="1">
      <c r="F191" s="4"/>
      <c r="G191" s="11"/>
      <c r="P191" s="251"/>
      <c r="Y191" s="4"/>
      <c r="Z191" s="4"/>
    </row>
    <row r="192" spans="6:26" ht="17.100000000000001" customHeight="1">
      <c r="F192" s="4"/>
      <c r="G192" s="11"/>
      <c r="P192" s="251"/>
      <c r="Y192" s="4"/>
      <c r="Z192" s="4"/>
    </row>
    <row r="193" spans="6:26" ht="17.100000000000001" customHeight="1">
      <c r="F193" s="4"/>
      <c r="G193" s="11"/>
      <c r="P193" s="251"/>
      <c r="Y193" s="4"/>
      <c r="Z193" s="4"/>
    </row>
    <row r="194" spans="6:26" ht="17.100000000000001" customHeight="1">
      <c r="F194" s="4"/>
      <c r="G194" s="11"/>
      <c r="P194" s="251"/>
      <c r="Y194" s="4"/>
      <c r="Z194" s="4"/>
    </row>
    <row r="195" spans="6:26" ht="17.100000000000001" customHeight="1">
      <c r="F195" s="4"/>
      <c r="G195" s="11"/>
      <c r="P195" s="251"/>
      <c r="Y195" s="4"/>
      <c r="Z195" s="4"/>
    </row>
    <row r="196" spans="6:26" ht="17.100000000000001" customHeight="1">
      <c r="F196" s="4"/>
      <c r="G196" s="11"/>
      <c r="P196" s="251"/>
      <c r="Y196" s="4"/>
      <c r="Z196" s="4"/>
    </row>
    <row r="197" spans="6:26" ht="17.100000000000001" customHeight="1">
      <c r="F197" s="4"/>
      <c r="G197" s="11"/>
      <c r="P197" s="251"/>
      <c r="Y197" s="4"/>
      <c r="Z197" s="4"/>
    </row>
    <row r="198" spans="6:26" ht="17.100000000000001" customHeight="1">
      <c r="F198" s="4"/>
      <c r="G198" s="11"/>
      <c r="P198" s="251"/>
      <c r="Y198" s="4"/>
      <c r="Z198" s="4"/>
    </row>
    <row r="199" spans="6:26" ht="17.100000000000001" customHeight="1">
      <c r="F199" s="4"/>
      <c r="G199" s="11"/>
      <c r="P199" s="251"/>
      <c r="Y199" s="4"/>
      <c r="Z199" s="4"/>
    </row>
    <row r="200" spans="6:26" ht="17.100000000000001" customHeight="1">
      <c r="F200" s="4"/>
      <c r="G200" s="11"/>
      <c r="P200" s="251"/>
      <c r="Y200" s="4"/>
      <c r="Z200" s="4"/>
    </row>
    <row r="201" spans="6:26" ht="17.100000000000001" customHeight="1">
      <c r="F201" s="4"/>
      <c r="G201" s="11"/>
      <c r="P201" s="251"/>
      <c r="Y201" s="4"/>
      <c r="Z201" s="4"/>
    </row>
    <row r="202" spans="6:26" ht="17.100000000000001" customHeight="1">
      <c r="F202" s="4"/>
      <c r="G202" s="11"/>
      <c r="P202" s="251"/>
      <c r="Y202" s="4"/>
      <c r="Z202" s="4"/>
    </row>
    <row r="203" spans="6:26" ht="17.100000000000001" customHeight="1">
      <c r="F203" s="4"/>
      <c r="G203" s="11"/>
      <c r="P203" s="251"/>
      <c r="Y203" s="4"/>
      <c r="Z203" s="4"/>
    </row>
    <row r="204" spans="6:26" ht="17.100000000000001" customHeight="1">
      <c r="F204" s="4"/>
      <c r="G204" s="11"/>
      <c r="P204" s="251"/>
      <c r="Y204" s="4"/>
      <c r="Z204" s="4"/>
    </row>
    <row r="205" spans="6:26" ht="17.100000000000001" customHeight="1">
      <c r="F205" s="4"/>
      <c r="G205" s="11"/>
      <c r="P205" s="251"/>
      <c r="Y205" s="4"/>
      <c r="Z205" s="4"/>
    </row>
    <row r="206" spans="6:26" ht="17.100000000000001" customHeight="1">
      <c r="F206" s="4"/>
      <c r="G206" s="11"/>
      <c r="P206" s="251"/>
      <c r="Y206" s="4"/>
      <c r="Z206" s="4"/>
    </row>
    <row r="207" spans="6:26" ht="17.100000000000001" customHeight="1">
      <c r="F207" s="4"/>
      <c r="G207" s="11"/>
      <c r="P207" s="251"/>
      <c r="Y207" s="4"/>
      <c r="Z207" s="4"/>
    </row>
    <row r="208" spans="6:26" ht="17.100000000000001" customHeight="1">
      <c r="F208" s="4"/>
      <c r="G208" s="11"/>
      <c r="P208" s="35"/>
      <c r="Y208" s="4"/>
      <c r="Z208" s="4"/>
    </row>
    <row r="209" spans="6:26" ht="17.100000000000001" customHeight="1">
      <c r="F209" s="4"/>
      <c r="G209" s="11"/>
      <c r="P209" s="35"/>
      <c r="Y209" s="4"/>
      <c r="Z209" s="4"/>
    </row>
    <row r="210" spans="6:26" ht="17.100000000000001" customHeight="1">
      <c r="F210" s="4"/>
      <c r="G210" s="11"/>
      <c r="P210" s="35"/>
      <c r="Y210" s="4"/>
      <c r="Z210" s="4"/>
    </row>
    <row r="211" spans="6:26" ht="17.100000000000001" customHeight="1">
      <c r="F211" s="4"/>
      <c r="G211" s="11"/>
      <c r="P211" s="35"/>
      <c r="Y211" s="4"/>
      <c r="Z211" s="4"/>
    </row>
    <row r="212" spans="6:26" ht="17.100000000000001" customHeight="1">
      <c r="F212" s="4"/>
      <c r="G212" s="11"/>
      <c r="P212" s="35"/>
      <c r="Y212" s="4"/>
      <c r="Z212" s="4"/>
    </row>
    <row r="213" spans="6:26" ht="17.100000000000001" customHeight="1">
      <c r="F213" s="4"/>
      <c r="G213" s="11"/>
      <c r="P213" s="35"/>
      <c r="Y213" s="4"/>
      <c r="Z213" s="4"/>
    </row>
    <row r="214" spans="6:26" ht="17.100000000000001" customHeight="1">
      <c r="F214" s="4"/>
      <c r="G214" s="11"/>
      <c r="P214" s="35"/>
      <c r="Y214" s="4"/>
      <c r="Z214" s="4"/>
    </row>
    <row r="215" spans="6:26" ht="17.100000000000001" customHeight="1">
      <c r="F215" s="4"/>
      <c r="G215" s="11"/>
      <c r="P215" s="35"/>
      <c r="Y215" s="4"/>
      <c r="Z215" s="4"/>
    </row>
    <row r="216" spans="6:26" ht="17.100000000000001" customHeight="1">
      <c r="F216" s="4"/>
      <c r="G216" s="11"/>
      <c r="P216" s="35"/>
      <c r="Y216" s="4"/>
      <c r="Z216" s="4"/>
    </row>
    <row r="217" spans="6:26" ht="17.100000000000001" customHeight="1">
      <c r="F217" s="4"/>
      <c r="G217" s="11"/>
      <c r="P217" s="35"/>
      <c r="Y217" s="4"/>
      <c r="Z217" s="4"/>
    </row>
    <row r="218" spans="6:26" ht="17.100000000000001" customHeight="1">
      <c r="F218" s="4"/>
      <c r="G218" s="11"/>
      <c r="P218" s="35"/>
      <c r="Y218" s="4"/>
      <c r="Z218" s="4"/>
    </row>
    <row r="219" spans="6:26" ht="17.100000000000001" customHeight="1">
      <c r="F219" s="4"/>
      <c r="G219" s="11"/>
      <c r="P219" s="35"/>
      <c r="Y219" s="4"/>
      <c r="Z219" s="4"/>
    </row>
    <row r="220" spans="6:26" ht="17.100000000000001" customHeight="1">
      <c r="F220" s="4"/>
      <c r="G220" s="11"/>
      <c r="P220" s="35"/>
      <c r="Y220" s="4"/>
      <c r="Z220" s="4"/>
    </row>
    <row r="221" spans="6:26" ht="17.100000000000001" customHeight="1">
      <c r="F221" s="4"/>
      <c r="G221" s="11"/>
      <c r="Y221" s="4"/>
      <c r="Z221" s="4"/>
    </row>
    <row r="222" spans="6:26" ht="17.100000000000001" customHeight="1">
      <c r="F222" s="4"/>
      <c r="G222" s="11"/>
      <c r="Y222" s="4"/>
      <c r="Z222" s="4"/>
    </row>
    <row r="223" spans="6:26" ht="17.100000000000001" customHeight="1">
      <c r="F223" s="4"/>
      <c r="G223" s="11"/>
      <c r="Y223" s="4"/>
      <c r="Z223" s="4"/>
    </row>
    <row r="224" spans="6:26" ht="17.100000000000001" customHeight="1">
      <c r="F224" s="4"/>
      <c r="G224" s="11"/>
      <c r="Y224" s="4"/>
      <c r="Z224" s="4"/>
    </row>
    <row r="225" spans="6:26" ht="17.100000000000001" customHeight="1">
      <c r="F225" s="4"/>
      <c r="G225" s="11"/>
      <c r="Y225" s="4"/>
      <c r="Z225" s="4"/>
    </row>
    <row r="226" spans="6:26" ht="17.100000000000001" customHeight="1">
      <c r="F226" s="4"/>
      <c r="G226" s="11"/>
      <c r="Y226" s="4"/>
      <c r="Z226" s="4"/>
    </row>
    <row r="227" spans="6:26" ht="17.100000000000001" customHeight="1">
      <c r="F227" s="4"/>
      <c r="G227" s="11"/>
      <c r="Y227" s="4"/>
      <c r="Z227" s="4"/>
    </row>
    <row r="228" spans="6:26" ht="17.100000000000001" customHeight="1">
      <c r="F228" s="4"/>
      <c r="G228" s="11"/>
      <c r="Y228" s="4"/>
      <c r="Z228" s="4"/>
    </row>
    <row r="229" spans="6:26" ht="17.100000000000001" customHeight="1">
      <c r="F229" s="4"/>
      <c r="G229" s="11"/>
      <c r="Y229" s="4"/>
      <c r="Z229" s="4"/>
    </row>
  </sheetData>
  <mergeCells count="83">
    <mergeCell ref="B41:B42"/>
    <mergeCell ref="C41:C42"/>
    <mergeCell ref="D41:D42"/>
    <mergeCell ref="E41:E42"/>
    <mergeCell ref="F41:F42"/>
    <mergeCell ref="S40:S41"/>
    <mergeCell ref="T40:T41"/>
    <mergeCell ref="J43:J45"/>
    <mergeCell ref="U40:U41"/>
    <mergeCell ref="V40:W40"/>
    <mergeCell ref="K41:K42"/>
    <mergeCell ref="L41:L42"/>
    <mergeCell ref="M41:M42"/>
    <mergeCell ref="N41:O41"/>
    <mergeCell ref="J41:J42"/>
    <mergeCell ref="I40:O40"/>
    <mergeCell ref="I41:I42"/>
    <mergeCell ref="B1:O1"/>
    <mergeCell ref="N2:O2"/>
    <mergeCell ref="B3:H3"/>
    <mergeCell ref="I3:O3"/>
    <mergeCell ref="C8:C9"/>
    <mergeCell ref="B6:D6"/>
    <mergeCell ref="I6:K6"/>
    <mergeCell ref="B7:B9"/>
    <mergeCell ref="G4:H4"/>
    <mergeCell ref="I4:I5"/>
    <mergeCell ref="B2:D2"/>
    <mergeCell ref="J8:J13"/>
    <mergeCell ref="B10:B12"/>
    <mergeCell ref="B13:B14"/>
    <mergeCell ref="I7:I22"/>
    <mergeCell ref="C7:D7"/>
    <mergeCell ref="R6:S6"/>
    <mergeCell ref="J7:K7"/>
    <mergeCell ref="B4:B5"/>
    <mergeCell ref="C4:C5"/>
    <mergeCell ref="D4:D5"/>
    <mergeCell ref="N4:O4"/>
    <mergeCell ref="Q3:Q4"/>
    <mergeCell ref="K4:K5"/>
    <mergeCell ref="F4:F5"/>
    <mergeCell ref="E4:E5"/>
    <mergeCell ref="M4:M5"/>
    <mergeCell ref="L4:L5"/>
    <mergeCell ref="J4:J5"/>
    <mergeCell ref="V3:W3"/>
    <mergeCell ref="S3:S4"/>
    <mergeCell ref="R3:R4"/>
    <mergeCell ref="T3:T4"/>
    <mergeCell ref="U3:U4"/>
    <mergeCell ref="B15:B17"/>
    <mergeCell ref="C15:D15"/>
    <mergeCell ref="C16:C17"/>
    <mergeCell ref="C18:D18"/>
    <mergeCell ref="Q82:Z82"/>
    <mergeCell ref="J30:J39"/>
    <mergeCell ref="J56:K56"/>
    <mergeCell ref="J23:K23"/>
    <mergeCell ref="J59:K59"/>
    <mergeCell ref="J46:J49"/>
    <mergeCell ref="J50:J55"/>
    <mergeCell ref="J57:J58"/>
    <mergeCell ref="J60:J63"/>
    <mergeCell ref="B40:H40"/>
    <mergeCell ref="Q40:Q41"/>
    <mergeCell ref="R40:R41"/>
    <mergeCell ref="P83:P207"/>
    <mergeCell ref="P59:P82"/>
    <mergeCell ref="I59:I63"/>
    <mergeCell ref="I56:I58"/>
    <mergeCell ref="C10:D10"/>
    <mergeCell ref="C11:C12"/>
    <mergeCell ref="C13:D13"/>
    <mergeCell ref="I23:I26"/>
    <mergeCell ref="J24:J26"/>
    <mergeCell ref="J17:J22"/>
    <mergeCell ref="J14:J16"/>
    <mergeCell ref="J27:K27"/>
    <mergeCell ref="J28:J29"/>
    <mergeCell ref="G41:H41"/>
    <mergeCell ref="I27:I39"/>
    <mergeCell ref="I43:I55"/>
  </mergeCells>
  <phoneticPr fontId="2" type="noConversion"/>
  <printOptions horizontalCentered="1"/>
  <pageMargins left="0.19685039370078741" right="0.19685039370078741" top="0.19685039370078741" bottom="0.19685039370078741" header="0" footer="0"/>
  <pageSetup paperSize="9" scale="73" orientation="landscape" horizontalDpi="300" verticalDpi="300" r:id="rId1"/>
  <headerFooter alignWithMargins="0"/>
  <rowBreaks count="1" manualBreakCount="1">
    <brk id="39" min="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X28"/>
  <sheetViews>
    <sheetView view="pageBreakPreview" topLeftCell="B1" zoomScale="75" zoomScaleNormal="85" zoomScaleSheetLayoutView="75" workbookViewId="0">
      <selection activeCell="D36" sqref="D36"/>
    </sheetView>
  </sheetViews>
  <sheetFormatPr defaultRowHeight="13.5"/>
  <cols>
    <col min="1" max="1" width="2.6640625" style="4" customWidth="1"/>
    <col min="2" max="2" width="10.77734375" style="4" customWidth="1"/>
    <col min="3" max="3" width="10.21875" style="4" customWidth="1"/>
    <col min="4" max="4" width="16.5546875" style="4" customWidth="1"/>
    <col min="5" max="5" width="15.33203125" style="18" bestFit="1" customWidth="1"/>
    <col min="6" max="6" width="15.33203125" style="4" bestFit="1" customWidth="1"/>
    <col min="7" max="7" width="11.6640625" style="4" customWidth="1"/>
    <col min="8" max="8" width="7" style="4" customWidth="1"/>
    <col min="9" max="9" width="23.77734375" style="4" customWidth="1"/>
    <col min="10" max="10" width="12.77734375" style="4" customWidth="1"/>
    <col min="11" max="12" width="3.77734375" style="4" customWidth="1"/>
    <col min="13" max="13" width="6.77734375" style="4" customWidth="1"/>
    <col min="14" max="15" width="3.77734375" style="4" customWidth="1"/>
    <col min="16" max="16" width="5.77734375" style="4" customWidth="1"/>
    <col min="17" max="17" width="3.77734375" style="4" customWidth="1"/>
    <col min="18" max="18" width="13.77734375" style="4" customWidth="1"/>
    <col min="19" max="20" width="8.88671875" style="4"/>
    <col min="21" max="21" width="11.5546875" style="4" bestFit="1" customWidth="1"/>
    <col min="22" max="23" width="8.88671875" style="4"/>
    <col min="24" max="24" width="11.5546875" style="4" bestFit="1" customWidth="1"/>
    <col min="25" max="16384" width="8.88671875" style="4"/>
  </cols>
  <sheetData>
    <row r="3" spans="2:21" s="58" customFormat="1" ht="37.5" customHeight="1" thickBot="1">
      <c r="B3" s="323" t="s">
        <v>146</v>
      </c>
      <c r="C3" s="323"/>
      <c r="D3" s="56"/>
      <c r="E3" s="57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7" t="s">
        <v>45</v>
      </c>
    </row>
    <row r="4" spans="2:21" ht="24.95" customHeight="1">
      <c r="B4" s="289" t="s">
        <v>2</v>
      </c>
      <c r="C4" s="290" t="s">
        <v>3</v>
      </c>
      <c r="D4" s="290" t="s">
        <v>4</v>
      </c>
      <c r="E4" s="324" t="s">
        <v>236</v>
      </c>
      <c r="F4" s="324" t="s">
        <v>237</v>
      </c>
      <c r="G4" s="290" t="s">
        <v>5</v>
      </c>
      <c r="H4" s="290"/>
      <c r="I4" s="317" t="s">
        <v>148</v>
      </c>
      <c r="J4" s="318"/>
      <c r="K4" s="318"/>
      <c r="L4" s="318"/>
      <c r="M4" s="318"/>
      <c r="N4" s="318"/>
      <c r="O4" s="318"/>
      <c r="P4" s="318"/>
      <c r="Q4" s="318"/>
      <c r="R4" s="319"/>
    </row>
    <row r="5" spans="2:21" ht="24.95" customHeight="1" thickBot="1">
      <c r="B5" s="295"/>
      <c r="C5" s="296"/>
      <c r="D5" s="296"/>
      <c r="E5" s="325"/>
      <c r="F5" s="325"/>
      <c r="G5" s="24" t="s">
        <v>6</v>
      </c>
      <c r="H5" s="24" t="s">
        <v>7</v>
      </c>
      <c r="I5" s="320"/>
      <c r="J5" s="321"/>
      <c r="K5" s="321"/>
      <c r="L5" s="321"/>
      <c r="M5" s="321"/>
      <c r="N5" s="321"/>
      <c r="O5" s="321"/>
      <c r="P5" s="321"/>
      <c r="Q5" s="321"/>
      <c r="R5" s="322"/>
    </row>
    <row r="6" spans="2:21" ht="24.95" customHeight="1" thickBot="1">
      <c r="B6" s="307" t="s">
        <v>8</v>
      </c>
      <c r="C6" s="308"/>
      <c r="D6" s="308"/>
      <c r="E6" s="212">
        <v>177270000</v>
      </c>
      <c r="F6" s="212">
        <f>F7+F13+F21+F24+F19</f>
        <v>172970000</v>
      </c>
      <c r="G6" s="212">
        <f>F6-E6</f>
        <v>-4300000</v>
      </c>
      <c r="H6" s="215">
        <f>F6/E6*100-100</f>
        <v>-2.4256783437693912</v>
      </c>
      <c r="I6" s="20"/>
      <c r="J6" s="21"/>
      <c r="K6" s="22"/>
      <c r="L6" s="22"/>
      <c r="M6" s="22"/>
      <c r="N6" s="22"/>
      <c r="O6" s="22"/>
      <c r="P6" s="22"/>
      <c r="Q6" s="22"/>
      <c r="R6" s="23">
        <f>SUM(R7+R13+R19+R21+R24)</f>
        <v>172970000</v>
      </c>
    </row>
    <row r="7" spans="2:21" ht="24.95" customHeight="1">
      <c r="B7" s="113" t="s">
        <v>0</v>
      </c>
      <c r="C7" s="110" t="s">
        <v>0</v>
      </c>
      <c r="D7" s="40" t="s">
        <v>10</v>
      </c>
      <c r="E7" s="213">
        <v>147490000</v>
      </c>
      <c r="F7" s="10">
        <f>R7</f>
        <v>147490000</v>
      </c>
      <c r="G7" s="214">
        <f>F7-E7</f>
        <v>0</v>
      </c>
      <c r="H7" s="216">
        <f>F7/E7*100-100</f>
        <v>0</v>
      </c>
      <c r="I7" s="69" t="s">
        <v>0</v>
      </c>
      <c r="J7" s="13"/>
      <c r="K7" s="13"/>
      <c r="L7" s="13"/>
      <c r="M7" s="13"/>
      <c r="N7" s="13"/>
      <c r="O7" s="13"/>
      <c r="P7" s="13"/>
      <c r="Q7" s="13"/>
      <c r="R7" s="120">
        <f>SUM(R9+R10+R11+R12)</f>
        <v>147490000</v>
      </c>
    </row>
    <row r="8" spans="2:21" ht="24.95" customHeight="1">
      <c r="B8" s="104"/>
      <c r="C8" s="108"/>
      <c r="D8" s="109" t="s">
        <v>43</v>
      </c>
      <c r="E8" s="10">
        <v>143170000</v>
      </c>
      <c r="F8" s="10">
        <f>R8</f>
        <v>143170000</v>
      </c>
      <c r="G8" s="10">
        <f>F8-E8</f>
        <v>0</v>
      </c>
      <c r="H8" s="217">
        <f t="shared" ref="H8:H26" si="0">F8/E8*100-100</f>
        <v>0</v>
      </c>
      <c r="I8" s="1" t="s">
        <v>203</v>
      </c>
      <c r="J8" s="15"/>
      <c r="K8" s="15"/>
      <c r="L8" s="15"/>
      <c r="M8" s="15"/>
      <c r="N8" s="15"/>
      <c r="O8" s="15"/>
      <c r="P8" s="15"/>
      <c r="Q8" s="15"/>
      <c r="R8" s="118">
        <f>R9+R10+R11</f>
        <v>143170000</v>
      </c>
    </row>
    <row r="9" spans="2:21" ht="24.95" customHeight="1">
      <c r="B9" s="104"/>
      <c r="C9" s="114"/>
      <c r="D9" s="115"/>
      <c r="E9" s="10"/>
      <c r="F9" s="10"/>
      <c r="G9" s="10"/>
      <c r="H9" s="217"/>
      <c r="I9" s="1" t="s">
        <v>204</v>
      </c>
      <c r="J9" s="46">
        <v>34750000</v>
      </c>
      <c r="K9" s="37" t="s">
        <v>16</v>
      </c>
      <c r="L9" s="37" t="s">
        <v>17</v>
      </c>
      <c r="M9" s="38">
        <v>4</v>
      </c>
      <c r="N9" s="54" t="s">
        <v>61</v>
      </c>
      <c r="O9" s="37"/>
      <c r="P9" s="38"/>
      <c r="Q9" s="37"/>
      <c r="R9" s="47">
        <f>J9*M9</f>
        <v>139000000</v>
      </c>
    </row>
    <row r="10" spans="2:21" ht="24.75" customHeight="1">
      <c r="B10" s="104"/>
      <c r="C10" s="108"/>
      <c r="D10" s="108"/>
      <c r="E10" s="8"/>
      <c r="F10" s="10"/>
      <c r="G10" s="10">
        <f t="shared" ref="G10:G26" si="1">F10-E10</f>
        <v>0</v>
      </c>
      <c r="H10" s="217"/>
      <c r="I10" s="1" t="s">
        <v>205</v>
      </c>
      <c r="J10" s="10">
        <v>2170000</v>
      </c>
      <c r="K10" s="37" t="s">
        <v>16</v>
      </c>
      <c r="L10" s="37" t="s">
        <v>17</v>
      </c>
      <c r="M10" s="70">
        <v>1</v>
      </c>
      <c r="N10" s="71" t="s">
        <v>62</v>
      </c>
      <c r="O10" s="15"/>
      <c r="P10" s="15"/>
      <c r="Q10" s="15"/>
      <c r="R10" s="47">
        <f>J10*M10</f>
        <v>2170000</v>
      </c>
      <c r="U10" s="3"/>
    </row>
    <row r="11" spans="2:21" ht="24.75" customHeight="1">
      <c r="B11" s="104"/>
      <c r="C11" s="111"/>
      <c r="D11" s="111"/>
      <c r="E11" s="8"/>
      <c r="F11" s="10"/>
      <c r="G11" s="10"/>
      <c r="H11" s="217"/>
      <c r="I11" s="1" t="s">
        <v>202</v>
      </c>
      <c r="J11" s="10">
        <v>2000000</v>
      </c>
      <c r="K11" s="37" t="s">
        <v>16</v>
      </c>
      <c r="L11" s="37" t="s">
        <v>17</v>
      </c>
      <c r="M11" s="70">
        <v>1</v>
      </c>
      <c r="N11" s="71" t="s">
        <v>20</v>
      </c>
      <c r="O11" s="15"/>
      <c r="P11" s="15"/>
      <c r="Q11" s="15"/>
      <c r="R11" s="47">
        <f>J11*M11</f>
        <v>2000000</v>
      </c>
      <c r="U11" s="3"/>
    </row>
    <row r="12" spans="2:21" ht="24.95" customHeight="1">
      <c r="B12" s="104"/>
      <c r="C12" s="108"/>
      <c r="D12" s="109" t="s">
        <v>53</v>
      </c>
      <c r="E12" s="8">
        <v>4320000</v>
      </c>
      <c r="F12" s="10">
        <f t="shared" ref="F12" si="2">R12</f>
        <v>4320000</v>
      </c>
      <c r="G12" s="10">
        <f t="shared" si="1"/>
        <v>0</v>
      </c>
      <c r="H12" s="217">
        <f t="shared" si="0"/>
        <v>0</v>
      </c>
      <c r="I12" s="1" t="s">
        <v>207</v>
      </c>
      <c r="J12" s="36">
        <v>120000</v>
      </c>
      <c r="K12" s="37" t="s">
        <v>16</v>
      </c>
      <c r="L12" s="37" t="s">
        <v>17</v>
      </c>
      <c r="M12" s="38">
        <v>3</v>
      </c>
      <c r="N12" s="37" t="s">
        <v>19</v>
      </c>
      <c r="O12" s="37" t="s">
        <v>17</v>
      </c>
      <c r="P12" s="38">
        <v>12</v>
      </c>
      <c r="Q12" s="54" t="s">
        <v>18</v>
      </c>
      <c r="R12" s="47">
        <f>J12*M12*P12</f>
        <v>4320000</v>
      </c>
    </row>
    <row r="13" spans="2:21" ht="24.95" customHeight="1">
      <c r="B13" s="68" t="s">
        <v>11</v>
      </c>
      <c r="C13" s="108" t="s">
        <v>11</v>
      </c>
      <c r="D13" s="39" t="s">
        <v>10</v>
      </c>
      <c r="E13" s="8">
        <v>19000000</v>
      </c>
      <c r="F13" s="10">
        <f>R13</f>
        <v>15500000</v>
      </c>
      <c r="G13" s="10">
        <f t="shared" si="1"/>
        <v>-3500000</v>
      </c>
      <c r="H13" s="217">
        <f t="shared" si="0"/>
        <v>-18.421052631578945</v>
      </c>
      <c r="I13" s="1" t="s">
        <v>44</v>
      </c>
      <c r="J13" s="36"/>
      <c r="K13" s="37"/>
      <c r="L13" s="37"/>
      <c r="M13" s="38"/>
      <c r="N13" s="37"/>
      <c r="O13" s="37"/>
      <c r="P13" s="38"/>
      <c r="Q13" s="39"/>
      <c r="R13" s="16">
        <f>SUM(R14:R18)</f>
        <v>15500000</v>
      </c>
    </row>
    <row r="14" spans="2:21" ht="24.95" customHeight="1">
      <c r="B14" s="104"/>
      <c r="C14" s="108"/>
      <c r="D14" s="107" t="s">
        <v>54</v>
      </c>
      <c r="E14" s="8">
        <v>530000</v>
      </c>
      <c r="F14" s="10">
        <f>R14+R16+R17</f>
        <v>500000</v>
      </c>
      <c r="G14" s="10">
        <f>F14-E14</f>
        <v>-30000</v>
      </c>
      <c r="H14" s="217">
        <f t="shared" si="0"/>
        <v>-5.6603773584905639</v>
      </c>
      <c r="I14" s="1" t="s">
        <v>165</v>
      </c>
      <c r="J14" s="36">
        <v>10000</v>
      </c>
      <c r="K14" s="54" t="s">
        <v>63</v>
      </c>
      <c r="L14" s="37" t="s">
        <v>17</v>
      </c>
      <c r="M14" s="38">
        <v>5</v>
      </c>
      <c r="N14" s="54" t="s">
        <v>19</v>
      </c>
      <c r="O14" s="37"/>
      <c r="P14" s="38">
        <v>4</v>
      </c>
      <c r="Q14" s="63" t="s">
        <v>64</v>
      </c>
      <c r="R14" s="47">
        <f>M14*P14*J14</f>
        <v>200000</v>
      </c>
    </row>
    <row r="15" spans="2:21" ht="9.9499999999999993" hidden="1" customHeight="1">
      <c r="B15" s="104"/>
      <c r="C15" s="108"/>
      <c r="D15" s="106"/>
      <c r="E15" s="8"/>
      <c r="F15" s="10"/>
      <c r="G15" s="10">
        <f t="shared" si="1"/>
        <v>0</v>
      </c>
      <c r="H15" s="217" t="e">
        <f t="shared" si="0"/>
        <v>#DIV/0!</v>
      </c>
      <c r="I15" s="15"/>
      <c r="J15" s="36">
        <v>1300000</v>
      </c>
      <c r="K15" s="37" t="s">
        <v>16</v>
      </c>
      <c r="L15" s="37" t="s">
        <v>17</v>
      </c>
      <c r="M15" s="38">
        <v>10</v>
      </c>
      <c r="N15" s="37" t="s">
        <v>18</v>
      </c>
      <c r="O15" s="37" t="s">
        <v>17</v>
      </c>
      <c r="P15" s="38">
        <v>1</v>
      </c>
      <c r="Q15" s="39" t="s">
        <v>19</v>
      </c>
      <c r="R15" s="16"/>
    </row>
    <row r="16" spans="2:21" ht="24.75" customHeight="1">
      <c r="B16" s="104"/>
      <c r="C16" s="108"/>
      <c r="D16" s="106"/>
      <c r="E16" s="8"/>
      <c r="F16" s="10"/>
      <c r="G16" s="10"/>
      <c r="H16" s="217"/>
      <c r="I16" s="1"/>
      <c r="J16" s="36">
        <v>30000</v>
      </c>
      <c r="K16" s="54" t="s">
        <v>16</v>
      </c>
      <c r="L16" s="37" t="s">
        <v>17</v>
      </c>
      <c r="M16" s="72">
        <v>3</v>
      </c>
      <c r="N16" s="37" t="s">
        <v>60</v>
      </c>
      <c r="O16" s="37"/>
      <c r="P16" s="38"/>
      <c r="Q16" s="64"/>
      <c r="R16" s="16">
        <f>J16*M16</f>
        <v>90000</v>
      </c>
    </row>
    <row r="17" spans="2:24" ht="24.75" customHeight="1">
      <c r="B17" s="104"/>
      <c r="C17" s="108"/>
      <c r="D17" s="108"/>
      <c r="E17" s="8"/>
      <c r="F17" s="10"/>
      <c r="G17" s="10"/>
      <c r="H17" s="217"/>
      <c r="I17" s="1" t="s">
        <v>206</v>
      </c>
      <c r="J17" s="36">
        <v>210000</v>
      </c>
      <c r="K17" s="54" t="s">
        <v>16</v>
      </c>
      <c r="L17" s="37" t="s">
        <v>17</v>
      </c>
      <c r="M17" s="72">
        <v>1</v>
      </c>
      <c r="N17" s="37" t="s">
        <v>60</v>
      </c>
      <c r="O17" s="37"/>
      <c r="P17" s="38"/>
      <c r="Q17" s="108"/>
      <c r="R17" s="16">
        <f>J17*M17</f>
        <v>210000</v>
      </c>
    </row>
    <row r="18" spans="2:24" ht="24.95" customHeight="1">
      <c r="B18" s="104"/>
      <c r="C18" s="108"/>
      <c r="D18" s="109" t="s">
        <v>55</v>
      </c>
      <c r="E18" s="8">
        <v>18470000</v>
      </c>
      <c r="F18" s="10">
        <f>R18</f>
        <v>15000000</v>
      </c>
      <c r="G18" s="10">
        <f t="shared" si="1"/>
        <v>-3470000</v>
      </c>
      <c r="H18" s="217">
        <f t="shared" si="0"/>
        <v>-18.787222523010286</v>
      </c>
      <c r="I18" s="1" t="s">
        <v>166</v>
      </c>
      <c r="J18" s="36"/>
      <c r="K18" s="37"/>
      <c r="L18" s="37"/>
      <c r="M18" s="38"/>
      <c r="N18" s="37"/>
      <c r="O18" s="37"/>
      <c r="P18" s="38"/>
      <c r="Q18" s="108"/>
      <c r="R18" s="16">
        <v>15000000</v>
      </c>
    </row>
    <row r="19" spans="2:24" ht="24.95" customHeight="1">
      <c r="B19" s="104" t="s">
        <v>12</v>
      </c>
      <c r="C19" s="108" t="s">
        <v>12</v>
      </c>
      <c r="D19" s="62" t="s">
        <v>10</v>
      </c>
      <c r="E19" s="8">
        <v>3600000</v>
      </c>
      <c r="F19" s="8">
        <f>R19</f>
        <v>2700000</v>
      </c>
      <c r="G19" s="10">
        <f t="shared" si="1"/>
        <v>-900000</v>
      </c>
      <c r="H19" s="217">
        <v>0</v>
      </c>
      <c r="I19" s="1" t="s">
        <v>65</v>
      </c>
      <c r="J19" s="36"/>
      <c r="K19" s="37"/>
      <c r="L19" s="37"/>
      <c r="M19" s="38"/>
      <c r="N19" s="37"/>
      <c r="O19" s="37"/>
      <c r="P19" s="38"/>
      <c r="Q19" s="39"/>
      <c r="R19" s="16">
        <f>SUM(R20)</f>
        <v>2700000</v>
      </c>
      <c r="X19" s="3"/>
    </row>
    <row r="20" spans="2:24" ht="24.95" customHeight="1">
      <c r="B20" s="104"/>
      <c r="C20" s="108"/>
      <c r="D20" s="62" t="s">
        <v>12</v>
      </c>
      <c r="E20" s="8">
        <v>3600000</v>
      </c>
      <c r="F20" s="8">
        <f>R20</f>
        <v>2700000</v>
      </c>
      <c r="G20" s="10">
        <f>F20-E20</f>
        <v>-900000</v>
      </c>
      <c r="H20" s="217">
        <v>0</v>
      </c>
      <c r="I20" s="1" t="s">
        <v>167</v>
      </c>
      <c r="J20" s="36">
        <v>900000</v>
      </c>
      <c r="K20" s="54" t="s">
        <v>63</v>
      </c>
      <c r="L20" s="37" t="s">
        <v>17</v>
      </c>
      <c r="M20" s="72">
        <v>3</v>
      </c>
      <c r="N20" s="54" t="s">
        <v>66</v>
      </c>
      <c r="O20" s="37"/>
      <c r="P20" s="38"/>
      <c r="Q20" s="39"/>
      <c r="R20" s="47">
        <f>J20*M20</f>
        <v>2700000</v>
      </c>
    </row>
    <row r="21" spans="2:24" ht="24.95" customHeight="1">
      <c r="B21" s="68" t="s">
        <v>56</v>
      </c>
      <c r="C21" s="109" t="s">
        <v>42</v>
      </c>
      <c r="D21" s="39" t="s">
        <v>10</v>
      </c>
      <c r="E21" s="8">
        <v>5770413</v>
      </c>
      <c r="F21" s="8">
        <f>SUM(F22:F23)</f>
        <v>5770413</v>
      </c>
      <c r="G21" s="10">
        <f t="shared" si="1"/>
        <v>0</v>
      </c>
      <c r="H21" s="217">
        <v>0</v>
      </c>
      <c r="I21" s="1" t="s">
        <v>68</v>
      </c>
      <c r="J21" s="36"/>
      <c r="K21" s="37"/>
      <c r="L21" s="37"/>
      <c r="M21" s="38"/>
      <c r="N21" s="37"/>
      <c r="O21" s="37"/>
      <c r="P21" s="38"/>
      <c r="Q21" s="39"/>
      <c r="R21" s="16">
        <f>SUM(R22:R23)</f>
        <v>5770413</v>
      </c>
    </row>
    <row r="22" spans="2:24" ht="24.95" customHeight="1">
      <c r="B22" s="104"/>
      <c r="C22" s="108"/>
      <c r="D22" s="109" t="s">
        <v>67</v>
      </c>
      <c r="E22" s="8">
        <v>348281</v>
      </c>
      <c r="F22" s="10">
        <f>R22</f>
        <v>348281</v>
      </c>
      <c r="G22" s="10">
        <f t="shared" si="1"/>
        <v>0</v>
      </c>
      <c r="H22" s="217">
        <v>0</v>
      </c>
      <c r="I22" s="1" t="s">
        <v>168</v>
      </c>
      <c r="J22" s="36">
        <v>348281</v>
      </c>
      <c r="K22" s="37" t="s">
        <v>16</v>
      </c>
      <c r="L22" s="37" t="s">
        <v>17</v>
      </c>
      <c r="M22" s="38">
        <v>1</v>
      </c>
      <c r="N22" s="37" t="s">
        <v>20</v>
      </c>
      <c r="O22" s="37"/>
      <c r="P22" s="38"/>
      <c r="Q22" s="39"/>
      <c r="R22" s="16">
        <f>J22*M22</f>
        <v>348281</v>
      </c>
    </row>
    <row r="23" spans="2:24" ht="24.95" customHeight="1">
      <c r="B23" s="104"/>
      <c r="C23" s="108"/>
      <c r="D23" s="109" t="s">
        <v>57</v>
      </c>
      <c r="E23" s="8">
        <v>5422132</v>
      </c>
      <c r="F23" s="10">
        <f>R23</f>
        <v>5422132</v>
      </c>
      <c r="G23" s="10">
        <f t="shared" si="1"/>
        <v>0</v>
      </c>
      <c r="H23" s="217">
        <v>0</v>
      </c>
      <c r="I23" s="1" t="s">
        <v>169</v>
      </c>
      <c r="J23" s="36">
        <v>5422132</v>
      </c>
      <c r="K23" s="37" t="s">
        <v>16</v>
      </c>
      <c r="L23" s="37" t="s">
        <v>17</v>
      </c>
      <c r="M23" s="38">
        <v>1</v>
      </c>
      <c r="N23" s="37" t="s">
        <v>20</v>
      </c>
      <c r="O23" s="37"/>
      <c r="P23" s="38"/>
      <c r="Q23" s="62"/>
      <c r="R23" s="16">
        <f>J23*M23</f>
        <v>5422132</v>
      </c>
    </row>
    <row r="24" spans="2:24" ht="24.95" customHeight="1">
      <c r="B24" s="104" t="s">
        <v>13</v>
      </c>
      <c r="C24" s="108" t="s">
        <v>13</v>
      </c>
      <c r="D24" s="39" t="s">
        <v>10</v>
      </c>
      <c r="E24" s="8">
        <v>1409587</v>
      </c>
      <c r="F24" s="8">
        <f>SUM(F25:F26)</f>
        <v>1509587</v>
      </c>
      <c r="G24" s="10">
        <f t="shared" si="1"/>
        <v>100000</v>
      </c>
      <c r="H24" s="217">
        <f t="shared" si="0"/>
        <v>7.0942765505073453</v>
      </c>
      <c r="I24" s="15" t="s">
        <v>13</v>
      </c>
      <c r="J24" s="36" t="s">
        <v>1</v>
      </c>
      <c r="K24" s="37" t="s">
        <v>1</v>
      </c>
      <c r="L24" s="37" t="s">
        <v>1</v>
      </c>
      <c r="M24" s="45" t="s">
        <v>1</v>
      </c>
      <c r="N24" s="44" t="s">
        <v>1</v>
      </c>
      <c r="O24" s="44" t="s">
        <v>1</v>
      </c>
      <c r="P24" s="38" t="s">
        <v>1</v>
      </c>
      <c r="Q24" s="39" t="s">
        <v>1</v>
      </c>
      <c r="R24" s="16">
        <f>SUM(R25:R26)</f>
        <v>1509587</v>
      </c>
      <c r="U24" s="3"/>
    </row>
    <row r="25" spans="2:24" ht="24.95" customHeight="1">
      <c r="B25" s="104"/>
      <c r="C25" s="108"/>
      <c r="D25" s="109" t="s">
        <v>58</v>
      </c>
      <c r="E25" s="8">
        <v>29587</v>
      </c>
      <c r="F25" s="8">
        <f>R25</f>
        <v>29587</v>
      </c>
      <c r="G25" s="10">
        <f t="shared" si="1"/>
        <v>0</v>
      </c>
      <c r="H25" s="217">
        <f t="shared" si="0"/>
        <v>0</v>
      </c>
      <c r="I25" s="1" t="s">
        <v>170</v>
      </c>
      <c r="J25" s="36">
        <v>29587</v>
      </c>
      <c r="K25" s="37" t="s">
        <v>16</v>
      </c>
      <c r="L25" s="37" t="s">
        <v>17</v>
      </c>
      <c r="M25" s="38">
        <v>1</v>
      </c>
      <c r="N25" s="37" t="s">
        <v>20</v>
      </c>
      <c r="O25" s="37"/>
      <c r="P25" s="38"/>
      <c r="Q25" s="39"/>
      <c r="R25" s="16">
        <f>J25*M25</f>
        <v>29587</v>
      </c>
      <c r="U25" s="3"/>
    </row>
    <row r="26" spans="2:24" ht="24.95" customHeight="1" thickBot="1">
      <c r="B26" s="83"/>
      <c r="C26" s="82"/>
      <c r="D26" s="73" t="s">
        <v>59</v>
      </c>
      <c r="E26" s="144">
        <v>1380000</v>
      </c>
      <c r="F26" s="144">
        <f>R26</f>
        <v>1480000</v>
      </c>
      <c r="G26" s="49">
        <f t="shared" si="1"/>
        <v>100000</v>
      </c>
      <c r="H26" s="218">
        <f t="shared" si="0"/>
        <v>7.2463768115942173</v>
      </c>
      <c r="I26" s="74" t="s">
        <v>171</v>
      </c>
      <c r="J26" s="50">
        <v>1480000</v>
      </c>
      <c r="K26" s="51" t="s">
        <v>16</v>
      </c>
      <c r="L26" s="51" t="s">
        <v>17</v>
      </c>
      <c r="M26" s="52">
        <v>1</v>
      </c>
      <c r="N26" s="51" t="s">
        <v>18</v>
      </c>
      <c r="O26" s="51" t="s">
        <v>1</v>
      </c>
      <c r="P26" s="52" t="s">
        <v>1</v>
      </c>
      <c r="Q26" s="42" t="s">
        <v>1</v>
      </c>
      <c r="R26" s="53">
        <f>J26*M26</f>
        <v>1480000</v>
      </c>
      <c r="U26" s="3"/>
    </row>
    <row r="27" spans="2:24">
      <c r="U27" s="3"/>
    </row>
    <row r="28" spans="2:24">
      <c r="U28" s="3"/>
    </row>
  </sheetData>
  <mergeCells count="9">
    <mergeCell ref="G4:H4"/>
    <mergeCell ref="I4:R5"/>
    <mergeCell ref="B6:D6"/>
    <mergeCell ref="B3:C3"/>
    <mergeCell ref="B4:B5"/>
    <mergeCell ref="C4:C5"/>
    <mergeCell ref="D4:D5"/>
    <mergeCell ref="F4:F5"/>
    <mergeCell ref="E4:E5"/>
  </mergeCells>
  <phoneticPr fontId="2" type="noConversion"/>
  <printOptions horizontalCentered="1"/>
  <pageMargins left="0.15748031496062992" right="0.15748031496062992" top="0.19685039370078741" bottom="0.39370078740157483" header="0.19685039370078741" footer="0"/>
  <pageSetup paperSize="9" scale="7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V144"/>
  <sheetViews>
    <sheetView view="pageBreakPreview" topLeftCell="D19" zoomScale="75" zoomScaleSheetLayoutView="75" workbookViewId="0">
      <selection activeCell="J53" sqref="J53"/>
    </sheetView>
  </sheetViews>
  <sheetFormatPr defaultRowHeight="18" customHeight="1"/>
  <cols>
    <col min="1" max="1" width="1.77734375" style="4" customWidth="1"/>
    <col min="2" max="3" width="11.109375" style="4" customWidth="1"/>
    <col min="4" max="4" width="15" style="4" customWidth="1"/>
    <col min="5" max="6" width="14.44140625" style="4" customWidth="1"/>
    <col min="7" max="7" width="11.33203125" style="4" customWidth="1"/>
    <col min="8" max="8" width="9" style="26" customWidth="1"/>
    <col min="9" max="9" width="25" style="4" customWidth="1"/>
    <col min="10" max="10" width="13.21875" style="5" customWidth="1"/>
    <col min="11" max="12" width="3.77734375" style="5" customWidth="1"/>
    <col min="13" max="13" width="6.77734375" style="5" customWidth="1"/>
    <col min="14" max="15" width="3.77734375" style="5" customWidth="1"/>
    <col min="16" max="16" width="8.6640625" style="5" bestFit="1" customWidth="1"/>
    <col min="17" max="17" width="3.77734375" style="5" customWidth="1"/>
    <col min="18" max="18" width="2.44140625" style="5" bestFit="1" customWidth="1"/>
    <col min="19" max="19" width="4.109375" style="5" bestFit="1" customWidth="1"/>
    <col min="20" max="20" width="3.21875" style="5" bestFit="1" customWidth="1"/>
    <col min="21" max="21" width="13.77734375" style="4" customWidth="1"/>
    <col min="22" max="22" width="9.77734375" style="4" bestFit="1" customWidth="1"/>
    <col min="23" max="16384" width="8.88671875" style="4"/>
  </cols>
  <sheetData>
    <row r="2" spans="2:21" s="58" customFormat="1" ht="37.5" customHeight="1" thickBot="1">
      <c r="B2" s="2" t="s">
        <v>147</v>
      </c>
      <c r="C2" s="56"/>
      <c r="D2" s="56"/>
      <c r="E2" s="56"/>
      <c r="F2" s="230">
        <f>세입!F6-세출!F5</f>
        <v>0</v>
      </c>
      <c r="G2" s="56"/>
      <c r="H2" s="59"/>
      <c r="I2" s="60"/>
      <c r="J2" s="60"/>
      <c r="K2" s="56"/>
      <c r="L2" s="56"/>
      <c r="M2" s="56"/>
      <c r="N2" s="56"/>
      <c r="O2" s="56"/>
      <c r="P2" s="56"/>
      <c r="Q2" s="56"/>
      <c r="R2" s="56"/>
      <c r="S2" s="56"/>
      <c r="T2" s="56"/>
      <c r="U2" s="61" t="s">
        <v>45</v>
      </c>
    </row>
    <row r="3" spans="2:21" ht="24.95" customHeight="1">
      <c r="B3" s="289" t="s">
        <v>2</v>
      </c>
      <c r="C3" s="290" t="s">
        <v>3</v>
      </c>
      <c r="D3" s="290" t="s">
        <v>4</v>
      </c>
      <c r="E3" s="338" t="s">
        <v>239</v>
      </c>
      <c r="F3" s="338" t="s">
        <v>238</v>
      </c>
      <c r="G3" s="290" t="s">
        <v>5</v>
      </c>
      <c r="H3" s="290"/>
      <c r="I3" s="333" t="s">
        <v>107</v>
      </c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306"/>
    </row>
    <row r="4" spans="2:21" ht="24.95" customHeight="1" thickBot="1">
      <c r="B4" s="295"/>
      <c r="C4" s="296"/>
      <c r="D4" s="296"/>
      <c r="E4" s="339"/>
      <c r="F4" s="339"/>
      <c r="G4" s="24" t="s">
        <v>6</v>
      </c>
      <c r="H4" s="27" t="s">
        <v>7</v>
      </c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334"/>
    </row>
    <row r="5" spans="2:21" ht="24.95" customHeight="1" thickBot="1">
      <c r="B5" s="307" t="s">
        <v>8</v>
      </c>
      <c r="C5" s="335"/>
      <c r="D5" s="335"/>
      <c r="E5" s="219">
        <v>177270000</v>
      </c>
      <c r="F5" s="219">
        <f>SUM(F6,F74,F78,F134,F137)</f>
        <v>172970000</v>
      </c>
      <c r="G5" s="219">
        <f>F5-E5</f>
        <v>-4300000</v>
      </c>
      <c r="H5" s="222">
        <f>F5/E5*100-100</f>
        <v>-2.4256783437693912</v>
      </c>
      <c r="I5" s="77"/>
      <c r="J5" s="78"/>
      <c r="U5" s="79">
        <f>U6+U74+U78+U134+U137</f>
        <v>172970000</v>
      </c>
    </row>
    <row r="6" spans="2:21" ht="24.95" customHeight="1">
      <c r="B6" s="105" t="s">
        <v>197</v>
      </c>
      <c r="C6" s="336" t="s">
        <v>50</v>
      </c>
      <c r="D6" s="337"/>
      <c r="E6" s="214">
        <v>134948230</v>
      </c>
      <c r="F6" s="214">
        <f>F7+F56+F59</f>
        <v>129475750</v>
      </c>
      <c r="G6" s="214">
        <f>F6-E6</f>
        <v>-5472480</v>
      </c>
      <c r="H6" s="216">
        <f>F6/E6*100-100</f>
        <v>-4.0552439998657235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4">
        <f>SUM(U7,U56,U59)</f>
        <v>129475750</v>
      </c>
    </row>
    <row r="7" spans="2:21" ht="24.95" customHeight="1">
      <c r="B7" s="104"/>
      <c r="C7" s="111" t="s">
        <v>14</v>
      </c>
      <c r="D7" s="112" t="s">
        <v>51</v>
      </c>
      <c r="E7" s="10">
        <v>111398230</v>
      </c>
      <c r="F7" s="10">
        <f>SUM(F8,F21,F52,F54,F55)</f>
        <v>110345750</v>
      </c>
      <c r="G7" s="10">
        <f>F7-E7</f>
        <v>-1052480</v>
      </c>
      <c r="H7" s="217">
        <f>F7/E7*100-100</f>
        <v>-0.94479059496725881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6">
        <f>SUM(U8,U21,U52,U54,U55)</f>
        <v>110345750</v>
      </c>
    </row>
    <row r="8" spans="2:21" ht="24.95" customHeight="1">
      <c r="B8" s="104"/>
      <c r="C8" s="116"/>
      <c r="D8" s="116" t="s">
        <v>15</v>
      </c>
      <c r="E8" s="10">
        <v>70697990</v>
      </c>
      <c r="F8" s="10">
        <f>U8</f>
        <v>70697990</v>
      </c>
      <c r="G8" s="10">
        <f>F8-E8</f>
        <v>0</v>
      </c>
      <c r="H8" s="217">
        <f>F8/E8*100-100</f>
        <v>0</v>
      </c>
      <c r="I8" s="1" t="s">
        <v>198</v>
      </c>
      <c r="J8" s="36"/>
      <c r="K8" s="37"/>
      <c r="L8" s="37"/>
      <c r="M8" s="38"/>
      <c r="N8" s="37"/>
      <c r="O8" s="37"/>
      <c r="P8" s="38"/>
      <c r="Q8" s="116"/>
      <c r="R8" s="15"/>
      <c r="S8" s="15"/>
      <c r="T8" s="15"/>
      <c r="U8" s="16">
        <f>SUM(U9:U20)</f>
        <v>70697990</v>
      </c>
    </row>
    <row r="9" spans="2:21" ht="24.95" customHeight="1">
      <c r="B9" s="104"/>
      <c r="C9" s="116"/>
      <c r="D9" s="116"/>
      <c r="E9" s="10"/>
      <c r="F9" s="10"/>
      <c r="G9" s="10">
        <f t="shared" ref="G9:G101" si="0">F9-E9</f>
        <v>0</v>
      </c>
      <c r="H9" s="217"/>
      <c r="I9" s="329" t="s">
        <v>152</v>
      </c>
      <c r="J9" s="36">
        <v>2178330</v>
      </c>
      <c r="K9" s="37" t="s">
        <v>16</v>
      </c>
      <c r="L9" s="37" t="s">
        <v>17</v>
      </c>
      <c r="M9" s="38">
        <v>6</v>
      </c>
      <c r="N9" s="37" t="s">
        <v>18</v>
      </c>
      <c r="O9" s="37" t="s">
        <v>17</v>
      </c>
      <c r="P9" s="38">
        <v>1</v>
      </c>
      <c r="Q9" s="116" t="s">
        <v>19</v>
      </c>
      <c r="R9" s="116"/>
      <c r="S9" s="116"/>
      <c r="T9" s="116"/>
      <c r="U9" s="16">
        <f>J9*M9*P9</f>
        <v>13069980</v>
      </c>
    </row>
    <row r="10" spans="2:21" ht="24.95" customHeight="1">
      <c r="B10" s="104"/>
      <c r="C10" s="116"/>
      <c r="D10" s="116"/>
      <c r="E10" s="10"/>
      <c r="F10" s="10"/>
      <c r="G10" s="10"/>
      <c r="H10" s="217"/>
      <c r="I10" s="330"/>
      <c r="J10" s="36">
        <v>2147280</v>
      </c>
      <c r="K10" s="37" t="s">
        <v>16</v>
      </c>
      <c r="L10" s="37" t="s">
        <v>17</v>
      </c>
      <c r="M10" s="38">
        <v>1</v>
      </c>
      <c r="N10" s="37" t="s">
        <v>18</v>
      </c>
      <c r="O10" s="37" t="s">
        <v>17</v>
      </c>
      <c r="P10" s="38">
        <v>1</v>
      </c>
      <c r="Q10" s="116" t="s">
        <v>19</v>
      </c>
      <c r="R10" s="116"/>
      <c r="S10" s="116"/>
      <c r="T10" s="116"/>
      <c r="U10" s="16">
        <f t="shared" ref="U10:U18" si="1">J10*M10*P10</f>
        <v>2147280</v>
      </c>
    </row>
    <row r="11" spans="2:21" ht="24.95" customHeight="1">
      <c r="B11" s="104"/>
      <c r="C11" s="119"/>
      <c r="D11" s="119"/>
      <c r="E11" s="10"/>
      <c r="F11" s="10"/>
      <c r="G11" s="10"/>
      <c r="H11" s="217"/>
      <c r="I11" s="331"/>
      <c r="J11" s="36">
        <v>1610490</v>
      </c>
      <c r="K11" s="37" t="s">
        <v>16</v>
      </c>
      <c r="L11" s="37" t="s">
        <v>17</v>
      </c>
      <c r="M11" s="38">
        <v>1</v>
      </c>
      <c r="N11" s="37" t="s">
        <v>18</v>
      </c>
      <c r="O11" s="37" t="s">
        <v>17</v>
      </c>
      <c r="P11" s="38">
        <v>1</v>
      </c>
      <c r="Q11" s="119" t="s">
        <v>19</v>
      </c>
      <c r="R11" s="119"/>
      <c r="S11" s="119"/>
      <c r="T11" s="119"/>
      <c r="U11" s="16">
        <f t="shared" si="1"/>
        <v>1610490</v>
      </c>
    </row>
    <row r="12" spans="2:21" ht="24.95" customHeight="1">
      <c r="B12" s="104"/>
      <c r="C12" s="116"/>
      <c r="D12" s="116"/>
      <c r="E12" s="10"/>
      <c r="F12" s="10"/>
      <c r="G12" s="10">
        <f t="shared" si="0"/>
        <v>0</v>
      </c>
      <c r="H12" s="217"/>
      <c r="I12" s="75" t="s">
        <v>152</v>
      </c>
      <c r="J12" s="36">
        <v>2212070</v>
      </c>
      <c r="K12" s="37" t="s">
        <v>16</v>
      </c>
      <c r="L12" s="37" t="s">
        <v>17</v>
      </c>
      <c r="M12" s="38">
        <v>4</v>
      </c>
      <c r="N12" s="37" t="s">
        <v>18</v>
      </c>
      <c r="O12" s="37" t="s">
        <v>17</v>
      </c>
      <c r="P12" s="38">
        <v>1</v>
      </c>
      <c r="Q12" s="116" t="s">
        <v>19</v>
      </c>
      <c r="R12" s="116"/>
      <c r="S12" s="116"/>
      <c r="T12" s="116"/>
      <c r="U12" s="16">
        <f t="shared" si="1"/>
        <v>8848280</v>
      </c>
    </row>
    <row r="13" spans="2:21" ht="24.95" customHeight="1">
      <c r="B13" s="104"/>
      <c r="C13" s="116"/>
      <c r="D13" s="116"/>
      <c r="E13" s="10"/>
      <c r="F13" s="10"/>
      <c r="G13" s="10">
        <f t="shared" si="0"/>
        <v>0</v>
      </c>
      <c r="H13" s="217"/>
      <c r="I13" s="329" t="s">
        <v>153</v>
      </c>
      <c r="J13" s="36">
        <v>1722970</v>
      </c>
      <c r="K13" s="37" t="s">
        <v>16</v>
      </c>
      <c r="L13" s="37" t="s">
        <v>17</v>
      </c>
      <c r="M13" s="38">
        <v>6</v>
      </c>
      <c r="N13" s="37" t="s">
        <v>18</v>
      </c>
      <c r="O13" s="37" t="s">
        <v>17</v>
      </c>
      <c r="P13" s="38">
        <v>1</v>
      </c>
      <c r="Q13" s="116" t="s">
        <v>19</v>
      </c>
      <c r="R13" s="116"/>
      <c r="S13" s="116"/>
      <c r="T13" s="116"/>
      <c r="U13" s="16">
        <f>J13*M13*P13</f>
        <v>10337820</v>
      </c>
    </row>
    <row r="14" spans="2:21" ht="24.95" customHeight="1">
      <c r="B14" s="104"/>
      <c r="C14" s="116"/>
      <c r="D14" s="116"/>
      <c r="E14" s="10"/>
      <c r="F14" s="10"/>
      <c r="G14" s="10"/>
      <c r="H14" s="217"/>
      <c r="I14" s="330"/>
      <c r="J14" s="36">
        <v>1616720</v>
      </c>
      <c r="K14" s="37" t="s">
        <v>16</v>
      </c>
      <c r="L14" s="37" t="s">
        <v>17</v>
      </c>
      <c r="M14" s="38">
        <v>2</v>
      </c>
      <c r="N14" s="37" t="s">
        <v>18</v>
      </c>
      <c r="O14" s="37" t="s">
        <v>17</v>
      </c>
      <c r="P14" s="38">
        <v>1</v>
      </c>
      <c r="Q14" s="116" t="s">
        <v>19</v>
      </c>
      <c r="R14" s="116"/>
      <c r="S14" s="116"/>
      <c r="T14" s="116"/>
      <c r="U14" s="16">
        <f t="shared" si="1"/>
        <v>3233440</v>
      </c>
    </row>
    <row r="15" spans="2:21" ht="24.95" customHeight="1">
      <c r="B15" s="104"/>
      <c r="C15" s="116"/>
      <c r="D15" s="116"/>
      <c r="E15" s="10"/>
      <c r="F15" s="10"/>
      <c r="G15" s="10">
        <f t="shared" si="0"/>
        <v>0</v>
      </c>
      <c r="H15" s="217"/>
      <c r="I15" s="331"/>
      <c r="J15" s="36">
        <v>1506660</v>
      </c>
      <c r="K15" s="37" t="s">
        <v>16</v>
      </c>
      <c r="L15" s="37" t="s">
        <v>17</v>
      </c>
      <c r="M15" s="38">
        <v>4</v>
      </c>
      <c r="N15" s="37" t="s">
        <v>18</v>
      </c>
      <c r="O15" s="37" t="s">
        <v>17</v>
      </c>
      <c r="P15" s="38">
        <v>1</v>
      </c>
      <c r="Q15" s="116" t="s">
        <v>19</v>
      </c>
      <c r="R15" s="116"/>
      <c r="S15" s="116"/>
      <c r="T15" s="116"/>
      <c r="U15" s="16">
        <f t="shared" si="1"/>
        <v>6026640</v>
      </c>
    </row>
    <row r="16" spans="2:21" ht="24.95" customHeight="1">
      <c r="B16" s="104"/>
      <c r="C16" s="116"/>
      <c r="D16" s="116"/>
      <c r="E16" s="10"/>
      <c r="F16" s="10"/>
      <c r="G16" s="10"/>
      <c r="H16" s="217"/>
      <c r="I16" s="329" t="s">
        <v>154</v>
      </c>
      <c r="J16" s="36">
        <v>1437440</v>
      </c>
      <c r="K16" s="37" t="s">
        <v>16</v>
      </c>
      <c r="L16" s="37" t="s">
        <v>17</v>
      </c>
      <c r="M16" s="38">
        <v>6</v>
      </c>
      <c r="N16" s="37" t="s">
        <v>18</v>
      </c>
      <c r="O16" s="37" t="s">
        <v>17</v>
      </c>
      <c r="P16" s="38">
        <v>1</v>
      </c>
      <c r="Q16" s="116" t="s">
        <v>19</v>
      </c>
      <c r="R16" s="116"/>
      <c r="S16" s="116"/>
      <c r="T16" s="116"/>
      <c r="U16" s="16">
        <f t="shared" si="1"/>
        <v>8624640</v>
      </c>
    </row>
    <row r="17" spans="2:21" ht="24.95" customHeight="1">
      <c r="B17" s="104"/>
      <c r="C17" s="116"/>
      <c r="D17" s="116"/>
      <c r="E17" s="10"/>
      <c r="F17" s="10"/>
      <c r="G17" s="10"/>
      <c r="H17" s="217"/>
      <c r="I17" s="331"/>
      <c r="J17" s="36">
        <v>1319760</v>
      </c>
      <c r="K17" s="37" t="s">
        <v>16</v>
      </c>
      <c r="L17" s="37" t="s">
        <v>17</v>
      </c>
      <c r="M17" s="38">
        <v>2</v>
      </c>
      <c r="N17" s="37" t="s">
        <v>18</v>
      </c>
      <c r="O17" s="37" t="s">
        <v>17</v>
      </c>
      <c r="P17" s="38">
        <v>1</v>
      </c>
      <c r="Q17" s="116" t="s">
        <v>19</v>
      </c>
      <c r="R17" s="116"/>
      <c r="S17" s="116"/>
      <c r="T17" s="116"/>
      <c r="U17" s="16">
        <f t="shared" si="1"/>
        <v>2639520</v>
      </c>
    </row>
    <row r="18" spans="2:21" ht="24.95" customHeight="1">
      <c r="B18" s="104"/>
      <c r="C18" s="116"/>
      <c r="D18" s="116"/>
      <c r="E18" s="10"/>
      <c r="F18" s="10"/>
      <c r="G18" s="10"/>
      <c r="H18" s="217"/>
      <c r="I18" s="121" t="s">
        <v>154</v>
      </c>
      <c r="J18" s="36">
        <v>1333610</v>
      </c>
      <c r="K18" s="37" t="s">
        <v>16</v>
      </c>
      <c r="L18" s="37" t="s">
        <v>17</v>
      </c>
      <c r="M18" s="38">
        <v>4</v>
      </c>
      <c r="N18" s="37" t="s">
        <v>18</v>
      </c>
      <c r="O18" s="37" t="s">
        <v>17</v>
      </c>
      <c r="P18" s="38">
        <v>1</v>
      </c>
      <c r="Q18" s="116" t="s">
        <v>19</v>
      </c>
      <c r="R18" s="116"/>
      <c r="S18" s="116"/>
      <c r="T18" s="116"/>
      <c r="U18" s="16">
        <f t="shared" si="1"/>
        <v>5334440</v>
      </c>
    </row>
    <row r="19" spans="2:21" ht="24.95" customHeight="1">
      <c r="B19" s="104"/>
      <c r="C19" s="116"/>
      <c r="D19" s="116"/>
      <c r="E19" s="10"/>
      <c r="F19" s="10"/>
      <c r="G19" s="10"/>
      <c r="H19" s="217"/>
      <c r="I19" s="329" t="s">
        <v>155</v>
      </c>
      <c r="J19" s="36">
        <v>778720</v>
      </c>
      <c r="K19" s="37" t="s">
        <v>16</v>
      </c>
      <c r="L19" s="37" t="s">
        <v>17</v>
      </c>
      <c r="M19" s="38">
        <v>6</v>
      </c>
      <c r="N19" s="37" t="s">
        <v>18</v>
      </c>
      <c r="O19" s="37" t="s">
        <v>17</v>
      </c>
      <c r="P19" s="38">
        <v>1</v>
      </c>
      <c r="Q19" s="116" t="s">
        <v>19</v>
      </c>
      <c r="R19" s="116"/>
      <c r="S19" s="116"/>
      <c r="T19" s="116"/>
      <c r="U19" s="16">
        <f t="shared" ref="U19:U20" si="2">J19*M19*P19</f>
        <v>4672320</v>
      </c>
    </row>
    <row r="20" spans="2:21" ht="24.95" customHeight="1">
      <c r="B20" s="104"/>
      <c r="C20" s="116"/>
      <c r="D20" s="116"/>
      <c r="E20" s="10"/>
      <c r="F20" s="10"/>
      <c r="G20" s="10"/>
      <c r="H20" s="217"/>
      <c r="I20" s="332"/>
      <c r="J20" s="36">
        <v>692190</v>
      </c>
      <c r="K20" s="37" t="s">
        <v>16</v>
      </c>
      <c r="L20" s="37" t="s">
        <v>17</v>
      </c>
      <c r="M20" s="38">
        <v>6</v>
      </c>
      <c r="N20" s="37" t="s">
        <v>18</v>
      </c>
      <c r="O20" s="37" t="s">
        <v>17</v>
      </c>
      <c r="P20" s="38">
        <v>1</v>
      </c>
      <c r="Q20" s="116" t="s">
        <v>19</v>
      </c>
      <c r="R20" s="116"/>
      <c r="S20" s="116"/>
      <c r="T20" s="116"/>
      <c r="U20" s="16">
        <f t="shared" si="2"/>
        <v>4153140</v>
      </c>
    </row>
    <row r="21" spans="2:21" ht="24.95" customHeight="1">
      <c r="B21" s="104"/>
      <c r="C21" s="116"/>
      <c r="D21" s="116" t="s">
        <v>21</v>
      </c>
      <c r="E21" s="220">
        <v>22799730</v>
      </c>
      <c r="F21" s="10">
        <f>U21</f>
        <v>22799730</v>
      </c>
      <c r="G21" s="10">
        <f>F21-E21</f>
        <v>0</v>
      </c>
      <c r="H21" s="217">
        <f>F21/E21*100-100</f>
        <v>0</v>
      </c>
      <c r="I21" s="1" t="s">
        <v>173</v>
      </c>
      <c r="J21" s="36" t="s">
        <v>1</v>
      </c>
      <c r="K21" s="37" t="s">
        <v>1</v>
      </c>
      <c r="L21" s="37" t="s">
        <v>1</v>
      </c>
      <c r="M21" s="38" t="s">
        <v>1</v>
      </c>
      <c r="N21" s="54" t="s">
        <v>1</v>
      </c>
      <c r="O21" s="37" t="s">
        <v>1</v>
      </c>
      <c r="P21" s="38" t="s">
        <v>1</v>
      </c>
      <c r="Q21" s="116" t="s">
        <v>1</v>
      </c>
      <c r="R21" s="116"/>
      <c r="S21" s="116"/>
      <c r="T21" s="116"/>
      <c r="U21" s="16">
        <f>U22+U23+U24+U25+U48+U35</f>
        <v>22799730</v>
      </c>
    </row>
    <row r="22" spans="2:21" ht="24.95" customHeight="1">
      <c r="B22" s="104"/>
      <c r="C22" s="116"/>
      <c r="D22" s="116"/>
      <c r="E22" s="10"/>
      <c r="F22" s="10"/>
      <c r="G22" s="10">
        <f t="shared" ref="G22" si="3">F22-E22</f>
        <v>0</v>
      </c>
      <c r="H22" s="217"/>
      <c r="I22" s="1" t="s">
        <v>151</v>
      </c>
      <c r="J22" s="36">
        <v>1203250</v>
      </c>
      <c r="K22" s="37" t="s">
        <v>16</v>
      </c>
      <c r="L22" s="37" t="s">
        <v>17</v>
      </c>
      <c r="M22" s="38">
        <v>1</v>
      </c>
      <c r="N22" s="37" t="s">
        <v>20</v>
      </c>
      <c r="O22" s="37"/>
      <c r="P22" s="38"/>
      <c r="Q22" s="116"/>
      <c r="R22" s="116"/>
      <c r="S22" s="116"/>
      <c r="T22" s="116"/>
      <c r="U22" s="16">
        <f>J22*M22</f>
        <v>1203250</v>
      </c>
    </row>
    <row r="23" spans="2:21" ht="24.95" customHeight="1">
      <c r="B23" s="104"/>
      <c r="C23" s="116"/>
      <c r="D23" s="116"/>
      <c r="E23" s="10"/>
      <c r="F23" s="10"/>
      <c r="G23" s="10">
        <f t="shared" si="0"/>
        <v>0</v>
      </c>
      <c r="H23" s="217"/>
      <c r="I23" s="1" t="s">
        <v>150</v>
      </c>
      <c r="J23" s="36">
        <v>298550</v>
      </c>
      <c r="K23" s="37" t="s">
        <v>16</v>
      </c>
      <c r="L23" s="37" t="s">
        <v>17</v>
      </c>
      <c r="M23" s="38">
        <v>1</v>
      </c>
      <c r="N23" s="37" t="s">
        <v>20</v>
      </c>
      <c r="O23" s="37"/>
      <c r="P23" s="38"/>
      <c r="Q23" s="116"/>
      <c r="R23" s="116"/>
      <c r="S23" s="116"/>
      <c r="T23" s="116"/>
      <c r="U23" s="16">
        <f>J23*M23</f>
        <v>298550</v>
      </c>
    </row>
    <row r="24" spans="2:21" ht="24.95" customHeight="1">
      <c r="B24" s="104"/>
      <c r="C24" s="116"/>
      <c r="D24" s="116"/>
      <c r="E24" s="10"/>
      <c r="F24" s="10"/>
      <c r="G24" s="10">
        <f t="shared" ref="G24" si="4">F24-E24</f>
        <v>0</v>
      </c>
      <c r="H24" s="217"/>
      <c r="I24" s="1" t="s">
        <v>149</v>
      </c>
      <c r="J24" s="36">
        <v>1480400</v>
      </c>
      <c r="K24" s="37" t="s">
        <v>16</v>
      </c>
      <c r="L24" s="37" t="s">
        <v>17</v>
      </c>
      <c r="M24" s="38">
        <v>1</v>
      </c>
      <c r="N24" s="37" t="s">
        <v>20</v>
      </c>
      <c r="O24" s="37"/>
      <c r="P24" s="38"/>
      <c r="Q24" s="116"/>
      <c r="R24" s="116"/>
      <c r="S24" s="116"/>
      <c r="T24" s="116"/>
      <c r="U24" s="16">
        <f>J24*M24</f>
        <v>1480400</v>
      </c>
    </row>
    <row r="25" spans="2:21" ht="24.95" customHeight="1">
      <c r="B25" s="104"/>
      <c r="C25" s="116"/>
      <c r="D25" s="116"/>
      <c r="E25" s="10"/>
      <c r="F25" s="10"/>
      <c r="G25" s="10">
        <f t="shared" si="0"/>
        <v>0</v>
      </c>
      <c r="H25" s="217"/>
      <c r="I25" s="1" t="s">
        <v>194</v>
      </c>
      <c r="J25" s="36"/>
      <c r="K25" s="37"/>
      <c r="L25" s="37"/>
      <c r="M25" s="38"/>
      <c r="N25" s="37"/>
      <c r="O25" s="37"/>
      <c r="P25" s="38"/>
      <c r="Q25" s="116"/>
      <c r="R25" s="116"/>
      <c r="S25" s="116"/>
      <c r="T25" s="116"/>
      <c r="U25" s="16">
        <f>SUM(U26:U34)</f>
        <v>4320000</v>
      </c>
    </row>
    <row r="26" spans="2:21" ht="24.95" customHeight="1">
      <c r="B26" s="104"/>
      <c r="C26" s="116"/>
      <c r="D26" s="116"/>
      <c r="E26" s="10"/>
      <c r="F26" s="10"/>
      <c r="G26" s="10">
        <f t="shared" ref="G26:G32" si="5">F26-E26</f>
        <v>0</v>
      </c>
      <c r="H26" s="217"/>
      <c r="I26" s="329" t="s">
        <v>152</v>
      </c>
      <c r="J26" s="36">
        <v>120000</v>
      </c>
      <c r="K26" s="37" t="s">
        <v>46</v>
      </c>
      <c r="L26" s="37" t="s">
        <v>47</v>
      </c>
      <c r="M26" s="38">
        <v>6</v>
      </c>
      <c r="N26" s="37" t="s">
        <v>48</v>
      </c>
      <c r="O26" s="37" t="s">
        <v>47</v>
      </c>
      <c r="P26" s="38">
        <v>1</v>
      </c>
      <c r="Q26" s="116" t="s">
        <v>49</v>
      </c>
      <c r="R26" s="116"/>
      <c r="S26" s="116"/>
      <c r="T26" s="116"/>
      <c r="U26" s="16">
        <f t="shared" ref="U26:U31" si="6">J26*M26*P26</f>
        <v>720000</v>
      </c>
    </row>
    <row r="27" spans="2:21" ht="24.95" customHeight="1">
      <c r="B27" s="104"/>
      <c r="C27" s="116"/>
      <c r="D27" s="116"/>
      <c r="E27" s="10"/>
      <c r="F27" s="10"/>
      <c r="G27" s="10"/>
      <c r="H27" s="217"/>
      <c r="I27" s="330"/>
      <c r="J27" s="36">
        <v>120000</v>
      </c>
      <c r="K27" s="37" t="s">
        <v>46</v>
      </c>
      <c r="L27" s="37" t="s">
        <v>47</v>
      </c>
      <c r="M27" s="38">
        <v>2</v>
      </c>
      <c r="N27" s="37" t="s">
        <v>48</v>
      </c>
      <c r="O27" s="37" t="s">
        <v>47</v>
      </c>
      <c r="P27" s="38">
        <v>1</v>
      </c>
      <c r="Q27" s="116" t="s">
        <v>49</v>
      </c>
      <c r="R27" s="116"/>
      <c r="S27" s="116"/>
      <c r="T27" s="116"/>
      <c r="U27" s="16">
        <f t="shared" si="6"/>
        <v>240000</v>
      </c>
    </row>
    <row r="28" spans="2:21" ht="24.95" customHeight="1">
      <c r="B28" s="104"/>
      <c r="C28" s="116"/>
      <c r="D28" s="116"/>
      <c r="E28" s="10"/>
      <c r="F28" s="10"/>
      <c r="G28" s="10">
        <f t="shared" si="5"/>
        <v>0</v>
      </c>
      <c r="H28" s="217"/>
      <c r="I28" s="75" t="s">
        <v>152</v>
      </c>
      <c r="J28" s="36">
        <v>120000</v>
      </c>
      <c r="K28" s="37" t="s">
        <v>16</v>
      </c>
      <c r="L28" s="54" t="s">
        <v>17</v>
      </c>
      <c r="M28" s="38">
        <v>4</v>
      </c>
      <c r="N28" s="37" t="s">
        <v>18</v>
      </c>
      <c r="O28" s="37" t="s">
        <v>17</v>
      </c>
      <c r="P28" s="38">
        <v>1</v>
      </c>
      <c r="Q28" s="116" t="s">
        <v>19</v>
      </c>
      <c r="R28" s="116"/>
      <c r="S28" s="116"/>
      <c r="T28" s="116"/>
      <c r="U28" s="16">
        <f t="shared" si="6"/>
        <v>480000</v>
      </c>
    </row>
    <row r="29" spans="2:21" ht="24.95" customHeight="1">
      <c r="B29" s="104"/>
      <c r="C29" s="116"/>
      <c r="D29" s="116"/>
      <c r="E29" s="10"/>
      <c r="F29" s="10"/>
      <c r="G29" s="10">
        <f t="shared" si="5"/>
        <v>0</v>
      </c>
      <c r="H29" s="217"/>
      <c r="I29" s="329" t="s">
        <v>153</v>
      </c>
      <c r="J29" s="36">
        <v>120000</v>
      </c>
      <c r="K29" s="37" t="s">
        <v>16</v>
      </c>
      <c r="L29" s="37" t="s">
        <v>17</v>
      </c>
      <c r="M29" s="38">
        <v>6</v>
      </c>
      <c r="N29" s="37" t="s">
        <v>18</v>
      </c>
      <c r="O29" s="37" t="s">
        <v>17</v>
      </c>
      <c r="P29" s="38">
        <v>1</v>
      </c>
      <c r="Q29" s="116" t="s">
        <v>19</v>
      </c>
      <c r="R29" s="116"/>
      <c r="S29" s="116"/>
      <c r="T29" s="116"/>
      <c r="U29" s="16">
        <f t="shared" si="6"/>
        <v>720000</v>
      </c>
    </row>
    <row r="30" spans="2:21" ht="24.95" customHeight="1">
      <c r="B30" s="104"/>
      <c r="C30" s="116"/>
      <c r="D30" s="116"/>
      <c r="E30" s="10"/>
      <c r="F30" s="10"/>
      <c r="G30" s="10"/>
      <c r="H30" s="217"/>
      <c r="I30" s="330"/>
      <c r="J30" s="36">
        <v>120000</v>
      </c>
      <c r="K30" s="37" t="s">
        <v>16</v>
      </c>
      <c r="L30" s="37" t="s">
        <v>17</v>
      </c>
      <c r="M30" s="38">
        <v>2</v>
      </c>
      <c r="N30" s="37" t="s">
        <v>18</v>
      </c>
      <c r="O30" s="37" t="s">
        <v>17</v>
      </c>
      <c r="P30" s="38">
        <v>1</v>
      </c>
      <c r="Q30" s="116" t="s">
        <v>19</v>
      </c>
      <c r="R30" s="116"/>
      <c r="S30" s="116"/>
      <c r="T30" s="116"/>
      <c r="U30" s="16">
        <f t="shared" si="6"/>
        <v>240000</v>
      </c>
    </row>
    <row r="31" spans="2:21" ht="24.95" customHeight="1">
      <c r="B31" s="104"/>
      <c r="C31" s="116"/>
      <c r="D31" s="116"/>
      <c r="E31" s="10"/>
      <c r="F31" s="10"/>
      <c r="G31" s="10">
        <f t="shared" ref="G31" si="7">F31-E31</f>
        <v>0</v>
      </c>
      <c r="H31" s="217"/>
      <c r="I31" s="331"/>
      <c r="J31" s="36">
        <v>120000</v>
      </c>
      <c r="K31" s="37" t="s">
        <v>16</v>
      </c>
      <c r="L31" s="37" t="s">
        <v>17</v>
      </c>
      <c r="M31" s="38">
        <v>4</v>
      </c>
      <c r="N31" s="37" t="s">
        <v>18</v>
      </c>
      <c r="O31" s="37" t="s">
        <v>17</v>
      </c>
      <c r="P31" s="38">
        <v>1</v>
      </c>
      <c r="Q31" s="116" t="s">
        <v>19</v>
      </c>
      <c r="R31" s="116"/>
      <c r="S31" s="116"/>
      <c r="T31" s="116"/>
      <c r="U31" s="16">
        <f t="shared" si="6"/>
        <v>480000</v>
      </c>
    </row>
    <row r="32" spans="2:21" ht="24.95" customHeight="1">
      <c r="B32" s="104"/>
      <c r="C32" s="116"/>
      <c r="D32" s="116"/>
      <c r="E32" s="10"/>
      <c r="F32" s="10"/>
      <c r="G32" s="10">
        <f t="shared" si="5"/>
        <v>0</v>
      </c>
      <c r="H32" s="217"/>
      <c r="I32" s="329" t="s">
        <v>154</v>
      </c>
      <c r="J32" s="36">
        <v>120000</v>
      </c>
      <c r="K32" s="37" t="s">
        <v>16</v>
      </c>
      <c r="L32" s="37" t="s">
        <v>17</v>
      </c>
      <c r="M32" s="38">
        <v>6</v>
      </c>
      <c r="N32" s="37" t="s">
        <v>18</v>
      </c>
      <c r="O32" s="37" t="s">
        <v>17</v>
      </c>
      <c r="P32" s="38">
        <v>1</v>
      </c>
      <c r="Q32" s="116" t="s">
        <v>19</v>
      </c>
      <c r="R32" s="116"/>
      <c r="S32" s="116"/>
      <c r="T32" s="116"/>
      <c r="U32" s="16">
        <f t="shared" ref="U32" si="8">J32*M32*P32</f>
        <v>720000</v>
      </c>
    </row>
    <row r="33" spans="2:21" ht="24.95" customHeight="1">
      <c r="B33" s="104"/>
      <c r="C33" s="116"/>
      <c r="D33" s="116"/>
      <c r="E33" s="10"/>
      <c r="F33" s="10"/>
      <c r="G33" s="10">
        <f t="shared" ref="G33" si="9">F33-E33</f>
        <v>0</v>
      </c>
      <c r="H33" s="217"/>
      <c r="I33" s="331"/>
      <c r="J33" s="36">
        <v>120000</v>
      </c>
      <c r="K33" s="37" t="s">
        <v>16</v>
      </c>
      <c r="L33" s="37" t="s">
        <v>17</v>
      </c>
      <c r="M33" s="38">
        <v>2</v>
      </c>
      <c r="N33" s="37" t="s">
        <v>18</v>
      </c>
      <c r="O33" s="37" t="s">
        <v>17</v>
      </c>
      <c r="P33" s="38">
        <v>1</v>
      </c>
      <c r="Q33" s="116" t="s">
        <v>19</v>
      </c>
      <c r="R33" s="116"/>
      <c r="S33" s="116"/>
      <c r="T33" s="116"/>
      <c r="U33" s="16">
        <f t="shared" ref="U33:U51" si="10">J33*M33*P33</f>
        <v>240000</v>
      </c>
    </row>
    <row r="34" spans="2:21" ht="24.95" customHeight="1">
      <c r="B34" s="104"/>
      <c r="C34" s="116"/>
      <c r="D34" s="116"/>
      <c r="E34" s="10"/>
      <c r="F34" s="10"/>
      <c r="G34" s="10"/>
      <c r="H34" s="217"/>
      <c r="I34" s="121" t="s">
        <v>154</v>
      </c>
      <c r="J34" s="36">
        <v>120000</v>
      </c>
      <c r="K34" s="37" t="s">
        <v>16</v>
      </c>
      <c r="L34" s="37" t="s">
        <v>17</v>
      </c>
      <c r="M34" s="38">
        <v>4</v>
      </c>
      <c r="N34" s="37" t="s">
        <v>18</v>
      </c>
      <c r="O34" s="37" t="s">
        <v>17</v>
      </c>
      <c r="P34" s="38">
        <v>1</v>
      </c>
      <c r="Q34" s="116" t="s">
        <v>19</v>
      </c>
      <c r="R34" s="116"/>
      <c r="S34" s="116"/>
      <c r="T34" s="116"/>
      <c r="U34" s="16">
        <f t="shared" si="10"/>
        <v>480000</v>
      </c>
    </row>
    <row r="35" spans="2:21" ht="24.95" customHeight="1">
      <c r="B35" s="104"/>
      <c r="C35" s="116"/>
      <c r="D35" s="116"/>
      <c r="E35" s="10"/>
      <c r="F35" s="10"/>
      <c r="G35" s="10">
        <f t="shared" ref="G35:G36" si="11">F35-E35</f>
        <v>0</v>
      </c>
      <c r="H35" s="217"/>
      <c r="I35" s="1" t="s">
        <v>199</v>
      </c>
      <c r="J35" s="36"/>
      <c r="K35" s="37"/>
      <c r="L35" s="37"/>
      <c r="M35" s="38"/>
      <c r="N35" s="37"/>
      <c r="O35" s="37"/>
      <c r="P35" s="38"/>
      <c r="Q35" s="116"/>
      <c r="R35" s="116"/>
      <c r="S35" s="116"/>
      <c r="T35" s="116"/>
      <c r="U35" s="16">
        <f>SUM(U36:U47)</f>
        <v>12197530</v>
      </c>
    </row>
    <row r="36" spans="2:21" ht="24.95" customHeight="1">
      <c r="B36" s="104"/>
      <c r="C36" s="116"/>
      <c r="D36" s="116"/>
      <c r="E36" s="10"/>
      <c r="F36" s="10"/>
      <c r="G36" s="10">
        <f t="shared" si="11"/>
        <v>0</v>
      </c>
      <c r="H36" s="217"/>
      <c r="I36" s="329" t="s">
        <v>152</v>
      </c>
      <c r="J36" s="36">
        <v>404670</v>
      </c>
      <c r="K36" s="37" t="s">
        <v>46</v>
      </c>
      <c r="L36" s="37" t="s">
        <v>47</v>
      </c>
      <c r="M36" s="38">
        <v>6</v>
      </c>
      <c r="N36" s="37" t="s">
        <v>48</v>
      </c>
      <c r="O36" s="37" t="s">
        <v>47</v>
      </c>
      <c r="P36" s="38">
        <v>1</v>
      </c>
      <c r="Q36" s="116" t="s">
        <v>49</v>
      </c>
      <c r="R36" s="116"/>
      <c r="S36" s="116"/>
      <c r="T36" s="116"/>
      <c r="U36" s="16">
        <f>J36*M36*P36</f>
        <v>2428020</v>
      </c>
    </row>
    <row r="37" spans="2:21" ht="24.95" customHeight="1">
      <c r="B37" s="104"/>
      <c r="C37" s="116"/>
      <c r="D37" s="116"/>
      <c r="E37" s="10"/>
      <c r="F37" s="10"/>
      <c r="G37" s="10"/>
      <c r="H37" s="217"/>
      <c r="I37" s="330"/>
      <c r="J37" s="36">
        <v>399840</v>
      </c>
      <c r="K37" s="37" t="s">
        <v>46</v>
      </c>
      <c r="L37" s="37" t="s">
        <v>47</v>
      </c>
      <c r="M37" s="38">
        <v>1</v>
      </c>
      <c r="N37" s="37" t="s">
        <v>48</v>
      </c>
      <c r="O37" s="37" t="s">
        <v>47</v>
      </c>
      <c r="P37" s="38">
        <v>1</v>
      </c>
      <c r="Q37" s="116" t="s">
        <v>49</v>
      </c>
      <c r="R37" s="116"/>
      <c r="S37" s="116"/>
      <c r="T37" s="116"/>
      <c r="U37" s="16">
        <f>J37*M37*P37</f>
        <v>399840</v>
      </c>
    </row>
    <row r="38" spans="2:21" ht="24.95" customHeight="1">
      <c r="B38" s="104"/>
      <c r="C38" s="119"/>
      <c r="D38" s="119"/>
      <c r="E38" s="10"/>
      <c r="F38" s="10"/>
      <c r="G38" s="10"/>
      <c r="H38" s="217"/>
      <c r="I38" s="75" t="s">
        <v>152</v>
      </c>
      <c r="J38" s="36">
        <v>269510</v>
      </c>
      <c r="K38" s="37" t="s">
        <v>16</v>
      </c>
      <c r="L38" s="54" t="s">
        <v>17</v>
      </c>
      <c r="M38" s="38">
        <v>1</v>
      </c>
      <c r="N38" s="37" t="s">
        <v>18</v>
      </c>
      <c r="O38" s="37" t="s">
        <v>17</v>
      </c>
      <c r="P38" s="38">
        <v>1</v>
      </c>
      <c r="Q38" s="119" t="s">
        <v>19</v>
      </c>
      <c r="R38" s="119"/>
      <c r="S38" s="119"/>
      <c r="T38" s="119"/>
      <c r="U38" s="16">
        <f>J38*M38*P38</f>
        <v>269510</v>
      </c>
    </row>
    <row r="39" spans="2:21" ht="24.95" customHeight="1">
      <c r="B39" s="104"/>
      <c r="C39" s="116"/>
      <c r="D39" s="116"/>
      <c r="E39" s="10"/>
      <c r="F39" s="10"/>
      <c r="G39" s="10">
        <f t="shared" ref="G39:G40" si="12">F39-E39</f>
        <v>0</v>
      </c>
      <c r="H39" s="217"/>
      <c r="I39" s="75" t="s">
        <v>152</v>
      </c>
      <c r="J39" s="36">
        <v>409930</v>
      </c>
      <c r="K39" s="37" t="s">
        <v>16</v>
      </c>
      <c r="L39" s="54" t="s">
        <v>17</v>
      </c>
      <c r="M39" s="38">
        <v>4</v>
      </c>
      <c r="N39" s="37" t="s">
        <v>18</v>
      </c>
      <c r="O39" s="37" t="s">
        <v>17</v>
      </c>
      <c r="P39" s="38">
        <v>1</v>
      </c>
      <c r="Q39" s="116" t="s">
        <v>19</v>
      </c>
      <c r="R39" s="116"/>
      <c r="S39" s="116"/>
      <c r="T39" s="116"/>
      <c r="U39" s="16">
        <f>J39*M39*P39</f>
        <v>1639720</v>
      </c>
    </row>
    <row r="40" spans="2:21" ht="24.95" customHeight="1">
      <c r="B40" s="104"/>
      <c r="C40" s="116"/>
      <c r="D40" s="116"/>
      <c r="E40" s="10"/>
      <c r="F40" s="10"/>
      <c r="G40" s="10">
        <f t="shared" si="12"/>
        <v>0</v>
      </c>
      <c r="H40" s="217"/>
      <c r="I40" s="329" t="s">
        <v>153</v>
      </c>
      <c r="J40" s="36">
        <v>287030</v>
      </c>
      <c r="K40" s="37" t="s">
        <v>16</v>
      </c>
      <c r="L40" s="37" t="s">
        <v>17</v>
      </c>
      <c r="M40" s="38">
        <v>6</v>
      </c>
      <c r="N40" s="37" t="s">
        <v>18</v>
      </c>
      <c r="O40" s="37" t="s">
        <v>17</v>
      </c>
      <c r="P40" s="38">
        <v>1</v>
      </c>
      <c r="Q40" s="116" t="s">
        <v>19</v>
      </c>
      <c r="R40" s="116"/>
      <c r="S40" s="116"/>
      <c r="T40" s="116"/>
      <c r="U40" s="16">
        <f>J40*M40*P40</f>
        <v>1722180</v>
      </c>
    </row>
    <row r="41" spans="2:21" ht="24.95" customHeight="1">
      <c r="B41" s="104"/>
      <c r="C41" s="116"/>
      <c r="D41" s="116"/>
      <c r="E41" s="10"/>
      <c r="F41" s="10"/>
      <c r="G41" s="10"/>
      <c r="H41" s="217"/>
      <c r="I41" s="330"/>
      <c r="J41" s="36">
        <v>270480</v>
      </c>
      <c r="K41" s="37" t="s">
        <v>16</v>
      </c>
      <c r="L41" s="37" t="s">
        <v>17</v>
      </c>
      <c r="M41" s="38">
        <v>2</v>
      </c>
      <c r="N41" s="37" t="s">
        <v>18</v>
      </c>
      <c r="O41" s="37" t="s">
        <v>17</v>
      </c>
      <c r="P41" s="38">
        <v>1</v>
      </c>
      <c r="Q41" s="116" t="s">
        <v>19</v>
      </c>
      <c r="R41" s="116"/>
      <c r="S41" s="116"/>
      <c r="T41" s="116"/>
      <c r="U41" s="16">
        <f t="shared" ref="U41:U47" si="13">J41*M41*P41</f>
        <v>540960</v>
      </c>
    </row>
    <row r="42" spans="2:21" ht="24.95" customHeight="1">
      <c r="B42" s="104"/>
      <c r="C42" s="116"/>
      <c r="D42" s="116"/>
      <c r="E42" s="10"/>
      <c r="F42" s="10"/>
      <c r="G42" s="10">
        <f t="shared" ref="G42:G44" si="14">F42-E42</f>
        <v>0</v>
      </c>
      <c r="H42" s="217"/>
      <c r="I42" s="331"/>
      <c r="J42" s="36">
        <v>253340</v>
      </c>
      <c r="K42" s="37" t="s">
        <v>16</v>
      </c>
      <c r="L42" s="37" t="s">
        <v>17</v>
      </c>
      <c r="M42" s="38">
        <v>4</v>
      </c>
      <c r="N42" s="37" t="s">
        <v>18</v>
      </c>
      <c r="O42" s="37" t="s">
        <v>17</v>
      </c>
      <c r="P42" s="38">
        <v>1</v>
      </c>
      <c r="Q42" s="116" t="s">
        <v>19</v>
      </c>
      <c r="R42" s="116"/>
      <c r="S42" s="116"/>
      <c r="T42" s="116"/>
      <c r="U42" s="16">
        <f t="shared" si="13"/>
        <v>1013360</v>
      </c>
    </row>
    <row r="43" spans="2:21" ht="24.95" customHeight="1">
      <c r="B43" s="104"/>
      <c r="C43" s="116"/>
      <c r="D43" s="116"/>
      <c r="E43" s="10"/>
      <c r="F43" s="10"/>
      <c r="G43" s="10">
        <f t="shared" si="14"/>
        <v>0</v>
      </c>
      <c r="H43" s="217"/>
      <c r="I43" s="329" t="s">
        <v>154</v>
      </c>
      <c r="J43" s="36">
        <v>242560</v>
      </c>
      <c r="K43" s="37" t="s">
        <v>16</v>
      </c>
      <c r="L43" s="37" t="s">
        <v>17</v>
      </c>
      <c r="M43" s="38">
        <v>6</v>
      </c>
      <c r="N43" s="37" t="s">
        <v>18</v>
      </c>
      <c r="O43" s="37" t="s">
        <v>17</v>
      </c>
      <c r="P43" s="38">
        <v>1</v>
      </c>
      <c r="Q43" s="116" t="s">
        <v>19</v>
      </c>
      <c r="R43" s="116"/>
      <c r="S43" s="116"/>
      <c r="T43" s="116"/>
      <c r="U43" s="16">
        <f t="shared" si="13"/>
        <v>1455360</v>
      </c>
    </row>
    <row r="44" spans="2:21" ht="24.95" customHeight="1">
      <c r="B44" s="104"/>
      <c r="C44" s="116"/>
      <c r="D44" s="116"/>
      <c r="E44" s="10"/>
      <c r="F44" s="10"/>
      <c r="G44" s="10">
        <f t="shared" si="14"/>
        <v>0</v>
      </c>
      <c r="H44" s="217"/>
      <c r="I44" s="331"/>
      <c r="J44" s="36">
        <v>224240</v>
      </c>
      <c r="K44" s="37" t="s">
        <v>16</v>
      </c>
      <c r="L44" s="37" t="s">
        <v>17</v>
      </c>
      <c r="M44" s="38">
        <v>2</v>
      </c>
      <c r="N44" s="37" t="s">
        <v>18</v>
      </c>
      <c r="O44" s="37" t="s">
        <v>17</v>
      </c>
      <c r="P44" s="38">
        <v>1</v>
      </c>
      <c r="Q44" s="116" t="s">
        <v>19</v>
      </c>
      <c r="R44" s="116"/>
      <c r="S44" s="116"/>
      <c r="T44" s="116"/>
      <c r="U44" s="16">
        <f t="shared" si="13"/>
        <v>448480</v>
      </c>
    </row>
    <row r="45" spans="2:21" ht="24.95" customHeight="1">
      <c r="B45" s="104"/>
      <c r="C45" s="116"/>
      <c r="D45" s="116"/>
      <c r="E45" s="10"/>
      <c r="F45" s="10"/>
      <c r="G45" s="10"/>
      <c r="H45" s="217"/>
      <c r="I45" s="121" t="s">
        <v>154</v>
      </c>
      <c r="J45" s="36">
        <v>226390</v>
      </c>
      <c r="K45" s="37" t="s">
        <v>16</v>
      </c>
      <c r="L45" s="37" t="s">
        <v>17</v>
      </c>
      <c r="M45" s="38">
        <v>4</v>
      </c>
      <c r="N45" s="37" t="s">
        <v>18</v>
      </c>
      <c r="O45" s="37" t="s">
        <v>17</v>
      </c>
      <c r="P45" s="38">
        <v>1</v>
      </c>
      <c r="Q45" s="116" t="s">
        <v>19</v>
      </c>
      <c r="R45" s="116"/>
      <c r="S45" s="116"/>
      <c r="T45" s="116"/>
      <c r="U45" s="16">
        <f t="shared" si="13"/>
        <v>905560</v>
      </c>
    </row>
    <row r="46" spans="2:21" ht="24.95" customHeight="1">
      <c r="B46" s="104"/>
      <c r="C46" s="116"/>
      <c r="D46" s="116"/>
      <c r="E46" s="10"/>
      <c r="F46" s="10"/>
      <c r="G46" s="10"/>
      <c r="H46" s="217"/>
      <c r="I46" s="329" t="s">
        <v>155</v>
      </c>
      <c r="J46" s="36">
        <v>121280</v>
      </c>
      <c r="K46" s="37" t="s">
        <v>16</v>
      </c>
      <c r="L46" s="37" t="s">
        <v>17</v>
      </c>
      <c r="M46" s="38">
        <v>6</v>
      </c>
      <c r="N46" s="37" t="s">
        <v>18</v>
      </c>
      <c r="O46" s="37" t="s">
        <v>17</v>
      </c>
      <c r="P46" s="38">
        <v>1</v>
      </c>
      <c r="Q46" s="116" t="s">
        <v>19</v>
      </c>
      <c r="R46" s="116"/>
      <c r="S46" s="116"/>
      <c r="T46" s="116"/>
      <c r="U46" s="16">
        <f t="shared" si="13"/>
        <v>727680</v>
      </c>
    </row>
    <row r="47" spans="2:21" ht="24.95" customHeight="1">
      <c r="B47" s="104"/>
      <c r="C47" s="116"/>
      <c r="D47" s="116"/>
      <c r="E47" s="10"/>
      <c r="F47" s="10"/>
      <c r="G47" s="10"/>
      <c r="H47" s="217"/>
      <c r="I47" s="332"/>
      <c r="J47" s="36">
        <v>107810</v>
      </c>
      <c r="K47" s="37" t="s">
        <v>16</v>
      </c>
      <c r="L47" s="37" t="s">
        <v>17</v>
      </c>
      <c r="M47" s="38">
        <v>6</v>
      </c>
      <c r="N47" s="37" t="s">
        <v>18</v>
      </c>
      <c r="O47" s="37" t="s">
        <v>17</v>
      </c>
      <c r="P47" s="38">
        <v>1</v>
      </c>
      <c r="Q47" s="116" t="s">
        <v>19</v>
      </c>
      <c r="R47" s="116"/>
      <c r="S47" s="116"/>
      <c r="T47" s="116"/>
      <c r="U47" s="16">
        <f t="shared" si="13"/>
        <v>646860</v>
      </c>
    </row>
    <row r="48" spans="2:21" ht="24.95" customHeight="1">
      <c r="B48" s="104"/>
      <c r="C48" s="116"/>
      <c r="D48" s="116"/>
      <c r="E48" s="10"/>
      <c r="F48" s="10"/>
      <c r="G48" s="10">
        <f t="shared" ref="G48" si="15">F48-E48</f>
        <v>0</v>
      </c>
      <c r="H48" s="217"/>
      <c r="I48" s="1" t="s">
        <v>195</v>
      </c>
      <c r="J48" s="36"/>
      <c r="K48" s="37"/>
      <c r="L48" s="37"/>
      <c r="M48" s="38"/>
      <c r="N48" s="37"/>
      <c r="O48" s="37"/>
      <c r="P48" s="38"/>
      <c r="Q48" s="116"/>
      <c r="R48" s="116"/>
      <c r="S48" s="116"/>
      <c r="T48" s="116"/>
      <c r="U48" s="16">
        <f>SUM(U49:U51)</f>
        <v>3300000</v>
      </c>
    </row>
    <row r="49" spans="2:21" ht="24.95" customHeight="1">
      <c r="B49" s="104"/>
      <c r="C49" s="116"/>
      <c r="D49" s="116"/>
      <c r="E49" s="10"/>
      <c r="F49" s="10"/>
      <c r="G49" s="10">
        <f t="shared" ref="G49" si="16">F49-E49</f>
        <v>0</v>
      </c>
      <c r="H49" s="217"/>
      <c r="I49" s="329" t="s">
        <v>152</v>
      </c>
      <c r="J49" s="36">
        <v>300000</v>
      </c>
      <c r="K49" s="37" t="s">
        <v>16</v>
      </c>
      <c r="L49" s="37" t="s">
        <v>17</v>
      </c>
      <c r="M49" s="38">
        <v>6</v>
      </c>
      <c r="N49" s="37" t="s">
        <v>18</v>
      </c>
      <c r="O49" s="37" t="s">
        <v>17</v>
      </c>
      <c r="P49" s="38">
        <v>1</v>
      </c>
      <c r="Q49" s="116" t="s">
        <v>19</v>
      </c>
      <c r="R49" s="116"/>
      <c r="S49" s="116"/>
      <c r="T49" s="116"/>
      <c r="U49" s="16">
        <f t="shared" si="10"/>
        <v>1800000</v>
      </c>
    </row>
    <row r="50" spans="2:21" ht="24.95" customHeight="1">
      <c r="B50" s="104"/>
      <c r="C50" s="116"/>
      <c r="D50" s="116"/>
      <c r="E50" s="10"/>
      <c r="F50" s="10"/>
      <c r="G50" s="10"/>
      <c r="H50" s="217"/>
      <c r="I50" s="330"/>
      <c r="J50" s="36">
        <v>300000</v>
      </c>
      <c r="K50" s="37" t="s">
        <v>16</v>
      </c>
      <c r="L50" s="37" t="s">
        <v>17</v>
      </c>
      <c r="M50" s="38">
        <v>1</v>
      </c>
      <c r="N50" s="37" t="s">
        <v>18</v>
      </c>
      <c r="O50" s="37" t="s">
        <v>17</v>
      </c>
      <c r="P50" s="38">
        <v>1</v>
      </c>
      <c r="Q50" s="116" t="s">
        <v>19</v>
      </c>
      <c r="R50" s="116"/>
      <c r="S50" s="116"/>
      <c r="T50" s="116"/>
      <c r="U50" s="16">
        <f t="shared" si="10"/>
        <v>300000</v>
      </c>
    </row>
    <row r="51" spans="2:21" ht="24.95" customHeight="1">
      <c r="B51" s="104"/>
      <c r="C51" s="116"/>
      <c r="D51" s="116"/>
      <c r="E51" s="10"/>
      <c r="F51" s="10"/>
      <c r="G51" s="10">
        <f t="shared" ref="G51" si="17">F51-E51</f>
        <v>0</v>
      </c>
      <c r="H51" s="217"/>
      <c r="I51" s="75" t="s">
        <v>152</v>
      </c>
      <c r="J51" s="36">
        <v>300000</v>
      </c>
      <c r="K51" s="37" t="s">
        <v>16</v>
      </c>
      <c r="L51" s="54" t="s">
        <v>17</v>
      </c>
      <c r="M51" s="38">
        <v>4</v>
      </c>
      <c r="N51" s="37" t="s">
        <v>18</v>
      </c>
      <c r="O51" s="37" t="s">
        <v>17</v>
      </c>
      <c r="P51" s="38">
        <v>1</v>
      </c>
      <c r="Q51" s="116" t="s">
        <v>19</v>
      </c>
      <c r="R51" s="116"/>
      <c r="S51" s="116"/>
      <c r="T51" s="116"/>
      <c r="U51" s="16">
        <f t="shared" si="10"/>
        <v>1200000</v>
      </c>
    </row>
    <row r="52" spans="2:21" ht="24.95" customHeight="1">
      <c r="B52" s="104"/>
      <c r="C52" s="116"/>
      <c r="D52" s="116" t="s">
        <v>37</v>
      </c>
      <c r="E52" s="10">
        <v>7791470</v>
      </c>
      <c r="F52" s="10">
        <f>U52</f>
        <v>7791470</v>
      </c>
      <c r="G52" s="10">
        <f>F52-E52</f>
        <v>0</v>
      </c>
      <c r="H52" s="217">
        <f>F52/E52*100-100</f>
        <v>0</v>
      </c>
      <c r="I52" s="15" t="s">
        <v>37</v>
      </c>
      <c r="J52" s="36"/>
      <c r="K52" s="37"/>
      <c r="L52" s="37"/>
      <c r="M52" s="38"/>
      <c r="N52" s="37"/>
      <c r="O52" s="37"/>
      <c r="P52" s="38"/>
      <c r="Q52" s="116"/>
      <c r="R52" s="116"/>
      <c r="S52" s="116"/>
      <c r="T52" s="116"/>
      <c r="U52" s="16">
        <f>U53</f>
        <v>7791470</v>
      </c>
    </row>
    <row r="53" spans="2:21" ht="24.95" customHeight="1">
      <c r="B53" s="104"/>
      <c r="C53" s="132"/>
      <c r="D53" s="132"/>
      <c r="E53" s="10"/>
      <c r="F53" s="10"/>
      <c r="G53" s="10">
        <f t="shared" si="0"/>
        <v>0</v>
      </c>
      <c r="H53" s="217"/>
      <c r="I53" s="1" t="s">
        <v>156</v>
      </c>
      <c r="J53" s="36">
        <f>U21+U8</f>
        <v>93497720</v>
      </c>
      <c r="K53" s="37" t="s">
        <v>16</v>
      </c>
      <c r="L53" s="54" t="s">
        <v>69</v>
      </c>
      <c r="M53" s="38">
        <v>12</v>
      </c>
      <c r="N53" s="37" t="s">
        <v>18</v>
      </c>
      <c r="O53" s="37"/>
      <c r="P53" s="38"/>
      <c r="Q53" s="132"/>
      <c r="R53" s="132"/>
      <c r="S53" s="132"/>
      <c r="T53" s="132"/>
      <c r="U53" s="16">
        <f>ROUNDDOWN(J53/M53,-1)</f>
        <v>7791470</v>
      </c>
    </row>
    <row r="54" spans="2:21" ht="24.95" customHeight="1">
      <c r="B54" s="104"/>
      <c r="C54" s="132"/>
      <c r="D54" s="132" t="s">
        <v>35</v>
      </c>
      <c r="E54" s="10">
        <v>8609040</v>
      </c>
      <c r="F54" s="10">
        <f>U54</f>
        <v>8156560</v>
      </c>
      <c r="G54" s="10">
        <f>F54-E54</f>
        <v>-452480</v>
      </c>
      <c r="H54" s="217">
        <f>F54/E54*100-100</f>
        <v>-5.2558705732578801</v>
      </c>
      <c r="I54" s="15" t="s">
        <v>38</v>
      </c>
      <c r="J54" s="36"/>
      <c r="K54" s="37"/>
      <c r="L54" s="37"/>
      <c r="M54" s="38"/>
      <c r="N54" s="37"/>
      <c r="O54" s="37"/>
      <c r="P54" s="38"/>
      <c r="Q54" s="132"/>
      <c r="R54" s="132"/>
      <c r="S54" s="132"/>
      <c r="T54" s="132"/>
      <c r="U54" s="16">
        <v>8156560</v>
      </c>
    </row>
    <row r="55" spans="2:21" ht="24.95" customHeight="1">
      <c r="B55" s="104"/>
      <c r="C55" s="132"/>
      <c r="D55" s="132" t="s">
        <v>22</v>
      </c>
      <c r="E55" s="10">
        <v>1500000</v>
      </c>
      <c r="F55" s="10">
        <f>U55</f>
        <v>900000</v>
      </c>
      <c r="G55" s="10">
        <f>F55-E55</f>
        <v>-600000</v>
      </c>
      <c r="H55" s="217">
        <f>F55/E55*100-100</f>
        <v>-40</v>
      </c>
      <c r="I55" s="15" t="s">
        <v>22</v>
      </c>
      <c r="J55" s="43" t="s">
        <v>241</v>
      </c>
      <c r="K55" s="37" t="s">
        <v>1</v>
      </c>
      <c r="L55" s="37" t="s">
        <v>1</v>
      </c>
      <c r="M55" s="38" t="s">
        <v>1</v>
      </c>
      <c r="N55" s="37" t="s">
        <v>1</v>
      </c>
      <c r="O55" s="37" t="s">
        <v>1</v>
      </c>
      <c r="P55" s="38" t="s">
        <v>1</v>
      </c>
      <c r="Q55" s="132" t="s">
        <v>1</v>
      </c>
      <c r="R55" s="132"/>
      <c r="S55" s="132"/>
      <c r="T55" s="132"/>
      <c r="U55" s="16">
        <v>900000</v>
      </c>
    </row>
    <row r="56" spans="2:21" ht="24.95" customHeight="1">
      <c r="B56" s="104" t="s">
        <v>1</v>
      </c>
      <c r="C56" s="132" t="s">
        <v>23</v>
      </c>
      <c r="D56" s="117" t="s">
        <v>9</v>
      </c>
      <c r="E56" s="10">
        <v>800000</v>
      </c>
      <c r="F56" s="10">
        <f>SUM(F58,F57)</f>
        <v>440000</v>
      </c>
      <c r="G56" s="10">
        <f>F56-E56</f>
        <v>-360000</v>
      </c>
      <c r="H56" s="217">
        <f t="shared" ref="H56:H74" si="18">F56/E56*100-100</f>
        <v>-44.999999999999993</v>
      </c>
      <c r="I56" s="15"/>
      <c r="J56" s="36" t="s">
        <v>1</v>
      </c>
      <c r="K56" s="37" t="s">
        <v>1</v>
      </c>
      <c r="L56" s="37" t="s">
        <v>1</v>
      </c>
      <c r="M56" s="38" t="s">
        <v>1</v>
      </c>
      <c r="N56" s="37" t="s">
        <v>1</v>
      </c>
      <c r="O56" s="37" t="s">
        <v>1</v>
      </c>
      <c r="P56" s="38" t="s">
        <v>1</v>
      </c>
      <c r="Q56" s="132" t="s">
        <v>1</v>
      </c>
      <c r="R56" s="132"/>
      <c r="S56" s="132"/>
      <c r="T56" s="132"/>
      <c r="U56" s="16">
        <f>U57+U58</f>
        <v>440000</v>
      </c>
    </row>
    <row r="57" spans="2:21" ht="24.95" customHeight="1">
      <c r="B57" s="104"/>
      <c r="C57" s="132"/>
      <c r="D57" s="132" t="s">
        <v>24</v>
      </c>
      <c r="E57" s="10">
        <v>600000</v>
      </c>
      <c r="F57" s="10">
        <f>U57</f>
        <v>340000</v>
      </c>
      <c r="G57" s="10">
        <f t="shared" ref="G57:G85" si="19">F57-E57</f>
        <v>-260000</v>
      </c>
      <c r="H57" s="217">
        <f t="shared" si="18"/>
        <v>-43.333333333333336</v>
      </c>
      <c r="I57" s="1" t="s">
        <v>157</v>
      </c>
      <c r="J57" s="36">
        <v>85000</v>
      </c>
      <c r="K57" s="37" t="s">
        <v>16</v>
      </c>
      <c r="L57" s="37" t="s">
        <v>17</v>
      </c>
      <c r="M57" s="38">
        <v>4</v>
      </c>
      <c r="N57" s="54" t="s">
        <v>138</v>
      </c>
      <c r="O57" s="37" t="s">
        <v>1</v>
      </c>
      <c r="P57" s="38" t="s">
        <v>1</v>
      </c>
      <c r="Q57" s="132" t="s">
        <v>1</v>
      </c>
      <c r="R57" s="132"/>
      <c r="S57" s="132"/>
      <c r="T57" s="132"/>
      <c r="U57" s="16">
        <f>+J57*M57</f>
        <v>340000</v>
      </c>
    </row>
    <row r="58" spans="2:21" ht="24.95" customHeight="1">
      <c r="B58" s="104"/>
      <c r="C58" s="132"/>
      <c r="D58" s="132" t="s">
        <v>25</v>
      </c>
      <c r="E58" s="10">
        <v>200000</v>
      </c>
      <c r="F58" s="10">
        <f>U58</f>
        <v>100000</v>
      </c>
      <c r="G58" s="10">
        <f t="shared" si="19"/>
        <v>-100000</v>
      </c>
      <c r="H58" s="217">
        <f t="shared" si="18"/>
        <v>-50</v>
      </c>
      <c r="I58" s="1" t="s">
        <v>158</v>
      </c>
      <c r="J58" s="36">
        <v>100000</v>
      </c>
      <c r="K58" s="37" t="s">
        <v>16</v>
      </c>
      <c r="L58" s="37" t="s">
        <v>17</v>
      </c>
      <c r="M58" s="38">
        <v>1</v>
      </c>
      <c r="N58" s="54" t="s">
        <v>138</v>
      </c>
      <c r="O58" s="37"/>
      <c r="P58" s="38"/>
      <c r="Q58" s="132"/>
      <c r="R58" s="132"/>
      <c r="S58" s="132"/>
      <c r="T58" s="132"/>
      <c r="U58" s="16">
        <f>+J58*M58</f>
        <v>100000</v>
      </c>
    </row>
    <row r="59" spans="2:21" ht="24.95" customHeight="1">
      <c r="B59" s="104" t="s">
        <v>1</v>
      </c>
      <c r="C59" s="132" t="s">
        <v>26</v>
      </c>
      <c r="D59" s="117" t="s">
        <v>51</v>
      </c>
      <c r="E59" s="10">
        <v>22750000</v>
      </c>
      <c r="F59" s="10">
        <f>F60+F61+F62+F67+F71</f>
        <v>18690000</v>
      </c>
      <c r="G59" s="10">
        <f t="shared" si="19"/>
        <v>-4060000</v>
      </c>
      <c r="H59" s="217">
        <f t="shared" si="18"/>
        <v>-17.84615384615384</v>
      </c>
      <c r="I59" s="1"/>
      <c r="J59" s="36" t="s">
        <v>1</v>
      </c>
      <c r="K59" s="37" t="s">
        <v>1</v>
      </c>
      <c r="L59" s="37" t="s">
        <v>1</v>
      </c>
      <c r="M59" s="38" t="s">
        <v>1</v>
      </c>
      <c r="N59" s="37" t="s">
        <v>1</v>
      </c>
      <c r="O59" s="37" t="s">
        <v>1</v>
      </c>
      <c r="P59" s="38" t="s">
        <v>1</v>
      </c>
      <c r="Q59" s="132" t="s">
        <v>1</v>
      </c>
      <c r="R59" s="132"/>
      <c r="S59" s="132"/>
      <c r="T59" s="132"/>
      <c r="U59" s="16">
        <f>SUM(U60,U61,U62,U67,U71)</f>
        <v>18690000</v>
      </c>
    </row>
    <row r="60" spans="2:21" ht="24.95" customHeight="1">
      <c r="B60" s="104"/>
      <c r="C60" s="132"/>
      <c r="D60" s="132" t="s">
        <v>27</v>
      </c>
      <c r="E60" s="10">
        <v>700000</v>
      </c>
      <c r="F60" s="10">
        <f>U60</f>
        <v>400000</v>
      </c>
      <c r="G60" s="10">
        <f t="shared" si="19"/>
        <v>-300000</v>
      </c>
      <c r="H60" s="217">
        <f t="shared" si="18"/>
        <v>-42.857142857142861</v>
      </c>
      <c r="I60" s="15" t="s">
        <v>39</v>
      </c>
      <c r="J60" s="36">
        <v>100000</v>
      </c>
      <c r="K60" s="37" t="s">
        <v>16</v>
      </c>
      <c r="L60" s="37" t="s">
        <v>17</v>
      </c>
      <c r="M60" s="38">
        <v>4</v>
      </c>
      <c r="N60" s="54" t="s">
        <v>240</v>
      </c>
      <c r="O60" s="37" t="s">
        <v>1</v>
      </c>
      <c r="P60" s="38" t="s">
        <v>1</v>
      </c>
      <c r="Q60" s="132" t="s">
        <v>1</v>
      </c>
      <c r="R60" s="132"/>
      <c r="S60" s="132"/>
      <c r="T60" s="132"/>
      <c r="U60" s="16">
        <f>+J60*M60</f>
        <v>400000</v>
      </c>
    </row>
    <row r="61" spans="2:21" ht="24.95" customHeight="1">
      <c r="B61" s="104"/>
      <c r="C61" s="132"/>
      <c r="D61" s="132" t="s">
        <v>28</v>
      </c>
      <c r="E61" s="10">
        <v>9000000</v>
      </c>
      <c r="F61" s="10">
        <f>U61</f>
        <v>7350000</v>
      </c>
      <c r="G61" s="10">
        <f>F61-E61</f>
        <v>-1650000</v>
      </c>
      <c r="H61" s="217">
        <f t="shared" si="18"/>
        <v>-18.333333333333329</v>
      </c>
      <c r="I61" s="15" t="s">
        <v>40</v>
      </c>
      <c r="J61" s="43">
        <v>612500</v>
      </c>
      <c r="K61" s="37" t="s">
        <v>16</v>
      </c>
      <c r="L61" s="37" t="s">
        <v>17</v>
      </c>
      <c r="M61" s="38">
        <v>12</v>
      </c>
      <c r="N61" s="54" t="s">
        <v>18</v>
      </c>
      <c r="O61" s="37" t="s">
        <v>1</v>
      </c>
      <c r="P61" s="38" t="s">
        <v>1</v>
      </c>
      <c r="Q61" s="132" t="s">
        <v>1</v>
      </c>
      <c r="R61" s="132"/>
      <c r="S61" s="132"/>
      <c r="T61" s="132"/>
      <c r="U61" s="16">
        <f t="shared" ref="U61" si="20">+J61*M61</f>
        <v>7350000</v>
      </c>
    </row>
    <row r="62" spans="2:21" ht="24.95" customHeight="1">
      <c r="B62" s="104"/>
      <c r="C62" s="132"/>
      <c r="D62" s="132" t="s">
        <v>36</v>
      </c>
      <c r="E62" s="10">
        <v>5550000</v>
      </c>
      <c r="F62" s="10">
        <f>U62</f>
        <v>4660000</v>
      </c>
      <c r="G62" s="10">
        <f t="shared" si="19"/>
        <v>-890000</v>
      </c>
      <c r="H62" s="217">
        <f t="shared" si="18"/>
        <v>-16.036036036036037</v>
      </c>
      <c r="I62" s="15" t="s">
        <v>36</v>
      </c>
      <c r="J62" s="43"/>
      <c r="K62" s="37"/>
      <c r="L62" s="37"/>
      <c r="M62" s="38"/>
      <c r="N62" s="54"/>
      <c r="O62" s="37"/>
      <c r="P62" s="38"/>
      <c r="Q62" s="132"/>
      <c r="R62" s="132"/>
      <c r="S62" s="132"/>
      <c r="T62" s="132"/>
      <c r="U62" s="16">
        <f>SUM(U63:U66)</f>
        <v>4660000</v>
      </c>
    </row>
    <row r="63" spans="2:21" ht="24.95" customHeight="1">
      <c r="B63" s="104"/>
      <c r="C63" s="132"/>
      <c r="D63" s="132"/>
      <c r="E63" s="10"/>
      <c r="F63" s="10"/>
      <c r="G63" s="10"/>
      <c r="H63" s="217"/>
      <c r="I63" s="1" t="s">
        <v>183</v>
      </c>
      <c r="J63" s="43">
        <v>20000</v>
      </c>
      <c r="K63" s="54" t="s">
        <v>187</v>
      </c>
      <c r="L63" s="37" t="s">
        <v>17</v>
      </c>
      <c r="M63" s="38">
        <v>4</v>
      </c>
      <c r="N63" s="54" t="s">
        <v>20</v>
      </c>
      <c r="O63" s="37" t="s">
        <v>1</v>
      </c>
      <c r="P63" s="38"/>
      <c r="Q63" s="132"/>
      <c r="R63" s="132"/>
      <c r="S63" s="132"/>
      <c r="T63" s="132"/>
      <c r="U63" s="16">
        <f>J63*M63</f>
        <v>80000</v>
      </c>
    </row>
    <row r="64" spans="2:21" ht="24.95" customHeight="1">
      <c r="B64" s="104"/>
      <c r="C64" s="132"/>
      <c r="D64" s="132"/>
      <c r="E64" s="10"/>
      <c r="F64" s="10"/>
      <c r="G64" s="10"/>
      <c r="H64" s="217"/>
      <c r="I64" s="1" t="s">
        <v>184</v>
      </c>
      <c r="J64" s="43">
        <v>90000</v>
      </c>
      <c r="K64" s="54" t="s">
        <v>187</v>
      </c>
      <c r="L64" s="37" t="s">
        <v>17</v>
      </c>
      <c r="M64" s="38">
        <v>12</v>
      </c>
      <c r="N64" s="54" t="s">
        <v>188</v>
      </c>
      <c r="O64" s="37"/>
      <c r="P64" s="38"/>
      <c r="Q64" s="132"/>
      <c r="R64" s="132"/>
      <c r="S64" s="132"/>
      <c r="T64" s="132"/>
      <c r="U64" s="16">
        <f>J64*M64</f>
        <v>1080000</v>
      </c>
    </row>
    <row r="65" spans="2:21" ht="24.95" customHeight="1">
      <c r="B65" s="104"/>
      <c r="C65" s="132"/>
      <c r="D65" s="132"/>
      <c r="E65" s="10"/>
      <c r="F65" s="10"/>
      <c r="G65" s="10"/>
      <c r="H65" s="217"/>
      <c r="I65" s="1" t="s">
        <v>185</v>
      </c>
      <c r="J65" s="43">
        <v>250000</v>
      </c>
      <c r="K65" s="54" t="s">
        <v>187</v>
      </c>
      <c r="L65" s="37" t="s">
        <v>17</v>
      </c>
      <c r="M65" s="38">
        <v>12</v>
      </c>
      <c r="N65" s="54" t="s">
        <v>188</v>
      </c>
      <c r="O65" s="37"/>
      <c r="P65" s="38"/>
      <c r="Q65" s="132"/>
      <c r="R65" s="132"/>
      <c r="S65" s="132"/>
      <c r="T65" s="132"/>
      <c r="U65" s="16">
        <f t="shared" ref="U65:U66" si="21">J65*M65</f>
        <v>3000000</v>
      </c>
    </row>
    <row r="66" spans="2:21" ht="24.95" customHeight="1">
      <c r="B66" s="104"/>
      <c r="C66" s="132"/>
      <c r="D66" s="132"/>
      <c r="E66" s="10"/>
      <c r="F66" s="10"/>
      <c r="G66" s="10"/>
      <c r="H66" s="217"/>
      <c r="I66" s="1" t="s">
        <v>186</v>
      </c>
      <c r="J66" s="43">
        <v>100000</v>
      </c>
      <c r="K66" s="54" t="s">
        <v>187</v>
      </c>
      <c r="L66" s="37" t="s">
        <v>17</v>
      </c>
      <c r="M66" s="38">
        <v>5</v>
      </c>
      <c r="N66" s="54" t="s">
        <v>188</v>
      </c>
      <c r="O66" s="37"/>
      <c r="P66" s="38"/>
      <c r="Q66" s="132"/>
      <c r="R66" s="132"/>
      <c r="S66" s="132"/>
      <c r="T66" s="132"/>
      <c r="U66" s="16">
        <f t="shared" si="21"/>
        <v>500000</v>
      </c>
    </row>
    <row r="67" spans="2:21" ht="24.95" customHeight="1">
      <c r="B67" s="104"/>
      <c r="C67" s="132"/>
      <c r="D67" s="132" t="s">
        <v>30</v>
      </c>
      <c r="E67" s="10">
        <v>4500000</v>
      </c>
      <c r="F67" s="10">
        <f>U67</f>
        <v>4200000</v>
      </c>
      <c r="G67" s="10">
        <f t="shared" si="19"/>
        <v>-300000</v>
      </c>
      <c r="H67" s="217">
        <f t="shared" si="18"/>
        <v>-6.6666666666666714</v>
      </c>
      <c r="I67" s="15" t="s">
        <v>30</v>
      </c>
      <c r="J67" s="43"/>
      <c r="K67" s="37"/>
      <c r="L67" s="37"/>
      <c r="M67" s="38"/>
      <c r="N67" s="54"/>
      <c r="O67" s="37"/>
      <c r="P67" s="38"/>
      <c r="Q67" s="132" t="s">
        <v>1</v>
      </c>
      <c r="R67" s="132"/>
      <c r="S67" s="132"/>
      <c r="T67" s="132"/>
      <c r="U67" s="16">
        <f>SUM(U68:U70)</f>
        <v>4200000</v>
      </c>
    </row>
    <row r="68" spans="2:21" ht="24.95" customHeight="1">
      <c r="B68" s="104"/>
      <c r="C68" s="132"/>
      <c r="D68" s="132"/>
      <c r="E68" s="10"/>
      <c r="F68" s="10"/>
      <c r="G68" s="10"/>
      <c r="H68" s="217"/>
      <c r="I68" s="1" t="s">
        <v>189</v>
      </c>
      <c r="J68" s="43">
        <v>350000</v>
      </c>
      <c r="K68" s="54" t="s">
        <v>187</v>
      </c>
      <c r="L68" s="37" t="s">
        <v>17</v>
      </c>
      <c r="M68" s="38">
        <v>4</v>
      </c>
      <c r="N68" s="54" t="s">
        <v>191</v>
      </c>
      <c r="O68" s="37"/>
      <c r="P68" s="38"/>
      <c r="Q68" s="132"/>
      <c r="R68" s="132"/>
      <c r="S68" s="132"/>
      <c r="T68" s="132"/>
      <c r="U68" s="16">
        <f>M68*J68</f>
        <v>1400000</v>
      </c>
    </row>
    <row r="69" spans="2:21" ht="24.95" customHeight="1">
      <c r="B69" s="104"/>
      <c r="C69" s="132"/>
      <c r="D69" s="132"/>
      <c r="E69" s="10"/>
      <c r="F69" s="10"/>
      <c r="G69" s="10"/>
      <c r="H69" s="217"/>
      <c r="I69" s="1" t="s">
        <v>242</v>
      </c>
      <c r="J69" s="43">
        <v>200000</v>
      </c>
      <c r="K69" s="54" t="s">
        <v>187</v>
      </c>
      <c r="L69" s="37" t="s">
        <v>17</v>
      </c>
      <c r="M69" s="38">
        <v>4</v>
      </c>
      <c r="N69" s="54" t="s">
        <v>191</v>
      </c>
      <c r="O69" s="37"/>
      <c r="P69" s="38"/>
      <c r="Q69" s="132"/>
      <c r="R69" s="132"/>
      <c r="S69" s="132"/>
      <c r="T69" s="132"/>
      <c r="U69" s="16">
        <f>M69*J69</f>
        <v>800000</v>
      </c>
    </row>
    <row r="70" spans="2:21" ht="24.95" customHeight="1">
      <c r="B70" s="104"/>
      <c r="C70" s="132"/>
      <c r="D70" s="132"/>
      <c r="E70" s="10"/>
      <c r="F70" s="10"/>
      <c r="G70" s="10"/>
      <c r="H70" s="217"/>
      <c r="I70" s="1" t="s">
        <v>190</v>
      </c>
      <c r="J70" s="43">
        <v>1000000</v>
      </c>
      <c r="K70" s="54" t="s">
        <v>187</v>
      </c>
      <c r="L70" s="37" t="s">
        <v>17</v>
      </c>
      <c r="M70" s="38">
        <v>2</v>
      </c>
      <c r="N70" s="54" t="s">
        <v>191</v>
      </c>
      <c r="O70" s="37"/>
      <c r="P70" s="38"/>
      <c r="Q70" s="132"/>
      <c r="R70" s="132"/>
      <c r="S70" s="132"/>
      <c r="T70" s="132"/>
      <c r="U70" s="16">
        <f>M70*J70</f>
        <v>2000000</v>
      </c>
    </row>
    <row r="71" spans="2:21" ht="24.95" customHeight="1">
      <c r="B71" s="104"/>
      <c r="C71" s="132"/>
      <c r="D71" s="132" t="s">
        <v>29</v>
      </c>
      <c r="E71" s="10">
        <v>3000000</v>
      </c>
      <c r="F71" s="10">
        <f>U71</f>
        <v>2080000</v>
      </c>
      <c r="G71" s="10">
        <f t="shared" si="19"/>
        <v>-920000</v>
      </c>
      <c r="H71" s="217">
        <f t="shared" si="18"/>
        <v>-30.666666666666657</v>
      </c>
      <c r="I71" s="15" t="s">
        <v>29</v>
      </c>
      <c r="J71" s="36"/>
      <c r="K71" s="37"/>
      <c r="L71" s="37"/>
      <c r="M71" s="38"/>
      <c r="N71" s="54"/>
      <c r="O71" s="37" t="s">
        <v>1</v>
      </c>
      <c r="P71" s="38" t="s">
        <v>1</v>
      </c>
      <c r="Q71" s="132" t="s">
        <v>1</v>
      </c>
      <c r="R71" s="132"/>
      <c r="S71" s="132"/>
      <c r="T71" s="132"/>
      <c r="U71" s="16">
        <f xml:space="preserve"> SUM(U72:U73)</f>
        <v>2080000</v>
      </c>
    </row>
    <row r="72" spans="2:21" ht="24.95" customHeight="1">
      <c r="B72" s="104"/>
      <c r="C72" s="100"/>
      <c r="D72" s="228"/>
      <c r="E72" s="10"/>
      <c r="F72" s="10"/>
      <c r="G72" s="10"/>
      <c r="H72" s="217"/>
      <c r="I72" s="1" t="s">
        <v>192</v>
      </c>
      <c r="J72" s="36">
        <v>135000</v>
      </c>
      <c r="K72" s="54" t="s">
        <v>187</v>
      </c>
      <c r="L72" s="37" t="s">
        <v>17</v>
      </c>
      <c r="M72" s="38">
        <v>12</v>
      </c>
      <c r="N72" s="54" t="s">
        <v>188</v>
      </c>
      <c r="O72" s="37"/>
      <c r="P72" s="38"/>
      <c r="Q72" s="132"/>
      <c r="R72" s="132"/>
      <c r="S72" s="132"/>
      <c r="T72" s="132"/>
      <c r="U72" s="16">
        <f>J72*M72</f>
        <v>1620000</v>
      </c>
    </row>
    <row r="73" spans="2:21" ht="24.95" customHeight="1">
      <c r="B73" s="104"/>
      <c r="C73" s="100"/>
      <c r="D73" s="228"/>
      <c r="E73" s="10"/>
      <c r="F73" s="10"/>
      <c r="G73" s="10"/>
      <c r="H73" s="217"/>
      <c r="I73" s="1" t="s">
        <v>193</v>
      </c>
      <c r="J73" s="36">
        <v>115000</v>
      </c>
      <c r="K73" s="54" t="s">
        <v>187</v>
      </c>
      <c r="L73" s="37" t="s">
        <v>17</v>
      </c>
      <c r="M73" s="38">
        <v>4</v>
      </c>
      <c r="N73" s="54" t="s">
        <v>20</v>
      </c>
      <c r="O73" s="37" t="s">
        <v>1</v>
      </c>
      <c r="P73" s="38"/>
      <c r="Q73" s="132"/>
      <c r="R73" s="132"/>
      <c r="S73" s="132"/>
      <c r="T73" s="132"/>
      <c r="U73" s="16">
        <f>M73*J73</f>
        <v>460000</v>
      </c>
    </row>
    <row r="74" spans="2:21" ht="24.95" customHeight="1">
      <c r="B74" s="68" t="s">
        <v>70</v>
      </c>
      <c r="C74" s="326" t="s">
        <v>106</v>
      </c>
      <c r="D74" s="328"/>
      <c r="E74" s="10">
        <v>700000</v>
      </c>
      <c r="F74" s="10">
        <f>SUM(F75)</f>
        <v>700000</v>
      </c>
      <c r="G74" s="10">
        <f t="shared" si="19"/>
        <v>0</v>
      </c>
      <c r="H74" s="217">
        <f t="shared" si="18"/>
        <v>0</v>
      </c>
      <c r="I74" s="76"/>
      <c r="J74" s="36"/>
      <c r="K74" s="37"/>
      <c r="L74" s="37"/>
      <c r="M74" s="38"/>
      <c r="N74" s="37"/>
      <c r="O74" s="37"/>
      <c r="P74" s="38"/>
      <c r="Q74" s="37"/>
      <c r="R74" s="132"/>
      <c r="S74" s="132"/>
      <c r="T74" s="132"/>
      <c r="U74" s="16">
        <f>SUM(U75)</f>
        <v>700000</v>
      </c>
    </row>
    <row r="75" spans="2:21" ht="24.95" customHeight="1">
      <c r="B75" s="68"/>
      <c r="C75" s="117" t="s">
        <v>71</v>
      </c>
      <c r="D75" s="117" t="s">
        <v>73</v>
      </c>
      <c r="E75" s="10">
        <v>700000</v>
      </c>
      <c r="F75" s="10">
        <f>SUM(F76,F77)</f>
        <v>700000</v>
      </c>
      <c r="G75" s="10">
        <f t="shared" si="19"/>
        <v>0</v>
      </c>
      <c r="H75" s="217"/>
      <c r="I75" s="15"/>
      <c r="J75" s="36"/>
      <c r="K75" s="37"/>
      <c r="L75" s="37"/>
      <c r="M75" s="38"/>
      <c r="N75" s="37"/>
      <c r="O75" s="37"/>
      <c r="P75" s="38"/>
      <c r="Q75" s="37"/>
      <c r="R75" s="132"/>
      <c r="S75" s="132"/>
      <c r="T75" s="132"/>
      <c r="U75" s="16">
        <f>SUM(U76:U77)</f>
        <v>700000</v>
      </c>
    </row>
    <row r="76" spans="2:21" ht="24.95" customHeight="1">
      <c r="B76" s="104"/>
      <c r="C76" s="117"/>
      <c r="D76" s="117" t="s">
        <v>72</v>
      </c>
      <c r="E76" s="10">
        <v>500000</v>
      </c>
      <c r="F76" s="10">
        <v>500000</v>
      </c>
      <c r="G76" s="10">
        <f t="shared" si="19"/>
        <v>0</v>
      </c>
      <c r="H76" s="217">
        <f t="shared" ref="H76:H83" si="22">F76/E76*100-100</f>
        <v>0</v>
      </c>
      <c r="I76" s="1" t="s">
        <v>134</v>
      </c>
      <c r="J76" s="36">
        <v>500000</v>
      </c>
      <c r="K76" s="37" t="s">
        <v>16</v>
      </c>
      <c r="L76" s="37" t="s">
        <v>17</v>
      </c>
      <c r="M76" s="38">
        <v>1</v>
      </c>
      <c r="N76" s="37" t="s">
        <v>20</v>
      </c>
      <c r="O76" s="37"/>
      <c r="P76" s="38"/>
      <c r="Q76" s="37"/>
      <c r="R76" s="132"/>
      <c r="S76" s="132"/>
      <c r="T76" s="132"/>
      <c r="U76" s="16">
        <f>+J76*M76</f>
        <v>500000</v>
      </c>
    </row>
    <row r="77" spans="2:21" ht="24.95" customHeight="1">
      <c r="B77" s="104"/>
      <c r="C77" s="132"/>
      <c r="D77" s="117" t="s">
        <v>74</v>
      </c>
      <c r="E77" s="10">
        <v>200000</v>
      </c>
      <c r="F77" s="10">
        <v>200000</v>
      </c>
      <c r="G77" s="10">
        <f t="shared" si="19"/>
        <v>0</v>
      </c>
      <c r="H77" s="217">
        <f t="shared" si="22"/>
        <v>0</v>
      </c>
      <c r="I77" s="1" t="s">
        <v>135</v>
      </c>
      <c r="J77" s="36">
        <v>200000</v>
      </c>
      <c r="K77" s="37" t="s">
        <v>16</v>
      </c>
      <c r="L77" s="37" t="s">
        <v>17</v>
      </c>
      <c r="M77" s="38">
        <v>1</v>
      </c>
      <c r="N77" s="54" t="s">
        <v>20</v>
      </c>
      <c r="O77" s="37"/>
      <c r="P77" s="38"/>
      <c r="Q77" s="132"/>
      <c r="R77" s="132"/>
      <c r="S77" s="132"/>
      <c r="T77" s="132"/>
      <c r="U77" s="16">
        <f>+J77*M77</f>
        <v>200000</v>
      </c>
    </row>
    <row r="78" spans="2:21" ht="24.95" customHeight="1">
      <c r="B78" s="68" t="s">
        <v>52</v>
      </c>
      <c r="C78" s="326" t="s">
        <v>106</v>
      </c>
      <c r="D78" s="328"/>
      <c r="E78" s="10">
        <v>40799000</v>
      </c>
      <c r="F78" s="10">
        <f>F79+F82+F103+F109+F115</f>
        <v>41980500</v>
      </c>
      <c r="G78" s="10">
        <f>F78-E78</f>
        <v>1181500</v>
      </c>
      <c r="H78" s="217">
        <f t="shared" si="22"/>
        <v>2.8959043113801783</v>
      </c>
      <c r="I78" s="15"/>
      <c r="J78" s="36"/>
      <c r="K78" s="37"/>
      <c r="L78" s="37"/>
      <c r="M78" s="38"/>
      <c r="N78" s="37"/>
      <c r="O78" s="37"/>
      <c r="P78" s="38"/>
      <c r="Q78" s="132"/>
      <c r="R78" s="132"/>
      <c r="S78" s="132"/>
      <c r="T78" s="132"/>
      <c r="U78" s="16">
        <f>SUM(U79,U82,U103,U109,U115)</f>
        <v>41980500</v>
      </c>
    </row>
    <row r="79" spans="2:21" ht="24.95" customHeight="1">
      <c r="B79" s="80"/>
      <c r="C79" s="117" t="s">
        <v>26</v>
      </c>
      <c r="D79" s="117" t="s">
        <v>73</v>
      </c>
      <c r="E79" s="10">
        <v>1400000</v>
      </c>
      <c r="F79" s="10">
        <f>U79</f>
        <v>1320000</v>
      </c>
      <c r="G79" s="10">
        <f t="shared" si="19"/>
        <v>-80000</v>
      </c>
      <c r="H79" s="217">
        <f t="shared" si="22"/>
        <v>-5.7142857142857224</v>
      </c>
      <c r="I79" s="15"/>
      <c r="J79" s="36" t="s">
        <v>1</v>
      </c>
      <c r="K79" s="37" t="s">
        <v>1</v>
      </c>
      <c r="L79" s="37" t="s">
        <v>1</v>
      </c>
      <c r="M79" s="38" t="s">
        <v>1</v>
      </c>
      <c r="N79" s="37" t="s">
        <v>1</v>
      </c>
      <c r="O79" s="37" t="s">
        <v>1</v>
      </c>
      <c r="P79" s="38" t="s">
        <v>1</v>
      </c>
      <c r="Q79" s="132" t="s">
        <v>1</v>
      </c>
      <c r="R79" s="132"/>
      <c r="S79" s="132"/>
      <c r="T79" s="132"/>
      <c r="U79" s="16">
        <f>SUM(U80:U81)</f>
        <v>1320000</v>
      </c>
    </row>
    <row r="80" spans="2:21" ht="24.95" customHeight="1">
      <c r="B80" s="80"/>
      <c r="C80" s="117"/>
      <c r="D80" s="117" t="s">
        <v>136</v>
      </c>
      <c r="E80" s="10">
        <v>1400000</v>
      </c>
      <c r="F80" s="10">
        <f>U79</f>
        <v>1320000</v>
      </c>
      <c r="G80" s="10">
        <f t="shared" si="19"/>
        <v>-80000</v>
      </c>
      <c r="H80" s="217">
        <f t="shared" si="22"/>
        <v>-5.7142857142857224</v>
      </c>
      <c r="I80" s="1" t="s">
        <v>136</v>
      </c>
      <c r="J80" s="36">
        <v>110000</v>
      </c>
      <c r="K80" s="54" t="s">
        <v>63</v>
      </c>
      <c r="L80" s="37" t="s">
        <v>17</v>
      </c>
      <c r="M80" s="38">
        <v>12</v>
      </c>
      <c r="N80" s="37" t="s">
        <v>20</v>
      </c>
      <c r="O80" s="37"/>
      <c r="P80" s="38"/>
      <c r="Q80" s="132"/>
      <c r="R80" s="132"/>
      <c r="S80" s="132"/>
      <c r="T80" s="132"/>
      <c r="U80" s="16">
        <f>M80*J80</f>
        <v>1320000</v>
      </c>
    </row>
    <row r="81" spans="2:21" ht="24.95" customHeight="1">
      <c r="B81" s="80"/>
      <c r="C81" s="117"/>
      <c r="D81" s="117"/>
      <c r="E81" s="10"/>
      <c r="F81" s="10"/>
      <c r="G81" s="10"/>
      <c r="H81" s="217"/>
      <c r="I81" s="1"/>
      <c r="J81" s="36"/>
      <c r="K81" s="54"/>
      <c r="L81" s="37"/>
      <c r="M81" s="38"/>
      <c r="N81" s="54"/>
      <c r="O81" s="37"/>
      <c r="P81" s="38"/>
      <c r="Q81" s="132"/>
      <c r="R81" s="132"/>
      <c r="S81" s="132"/>
      <c r="T81" s="132"/>
      <c r="U81" s="16"/>
    </row>
    <row r="82" spans="2:21" ht="30.75" customHeight="1">
      <c r="B82" s="104"/>
      <c r="C82" s="85" t="s">
        <v>159</v>
      </c>
      <c r="D82" s="117" t="s">
        <v>9</v>
      </c>
      <c r="E82" s="10">
        <v>21945000</v>
      </c>
      <c r="F82" s="10">
        <f>SUM(F83,F84,F85,F88,F89,F93,F95,F99,F100)</f>
        <v>25106500</v>
      </c>
      <c r="G82" s="10">
        <f>F82-E82</f>
        <v>3161500</v>
      </c>
      <c r="H82" s="217">
        <f>F82/E82*100-100</f>
        <v>14.406470722260195</v>
      </c>
      <c r="I82" s="1"/>
      <c r="J82" s="36"/>
      <c r="K82" s="37"/>
      <c r="L82" s="37"/>
      <c r="M82" s="38"/>
      <c r="N82" s="37"/>
      <c r="O82" s="37"/>
      <c r="P82" s="38"/>
      <c r="Q82" s="37"/>
      <c r="R82" s="37"/>
      <c r="S82" s="38"/>
      <c r="T82" s="37"/>
      <c r="U82" s="16">
        <f>SUM(U83,U84,U85,U88,U89,U93,U95,U99,U100)</f>
        <v>25106500</v>
      </c>
    </row>
    <row r="83" spans="2:21" ht="24.95" customHeight="1">
      <c r="B83" s="104"/>
      <c r="C83" s="132"/>
      <c r="D83" s="117" t="s">
        <v>75</v>
      </c>
      <c r="E83" s="10">
        <v>7000000</v>
      </c>
      <c r="F83" s="10">
        <f>U83</f>
        <v>7000000</v>
      </c>
      <c r="G83" s="10">
        <f t="shared" si="19"/>
        <v>0</v>
      </c>
      <c r="H83" s="217">
        <f t="shared" si="22"/>
        <v>0</v>
      </c>
      <c r="I83" s="1" t="s">
        <v>75</v>
      </c>
      <c r="J83" s="36">
        <v>10000</v>
      </c>
      <c r="K83" s="37" t="s">
        <v>16</v>
      </c>
      <c r="L83" s="37" t="s">
        <v>17</v>
      </c>
      <c r="M83" s="38">
        <v>140</v>
      </c>
      <c r="N83" s="54" t="s">
        <v>19</v>
      </c>
      <c r="O83" s="37" t="s">
        <v>17</v>
      </c>
      <c r="P83" s="38">
        <v>5</v>
      </c>
      <c r="Q83" s="54" t="s">
        <v>20</v>
      </c>
      <c r="R83" s="37"/>
      <c r="S83" s="38"/>
      <c r="T83" s="37"/>
      <c r="U83" s="16">
        <f>J83*M83*P83</f>
        <v>7000000</v>
      </c>
    </row>
    <row r="84" spans="2:21" ht="24.95" customHeight="1">
      <c r="B84" s="104"/>
      <c r="C84" s="132"/>
      <c r="D84" s="117" t="s">
        <v>76</v>
      </c>
      <c r="E84" s="10">
        <v>680000</v>
      </c>
      <c r="F84" s="10">
        <f>U84</f>
        <v>3700000</v>
      </c>
      <c r="G84" s="10">
        <f t="shared" si="19"/>
        <v>3020000</v>
      </c>
      <c r="H84" s="217"/>
      <c r="I84" s="1" t="s">
        <v>114</v>
      </c>
      <c r="J84" s="36"/>
      <c r="K84" s="37"/>
      <c r="L84" s="37"/>
      <c r="M84" s="38"/>
      <c r="N84" s="37"/>
      <c r="O84" s="37"/>
      <c r="P84" s="38"/>
      <c r="Q84" s="54"/>
      <c r="R84" s="37"/>
      <c r="S84" s="38"/>
      <c r="T84" s="37"/>
      <c r="U84" s="16">
        <v>3700000</v>
      </c>
    </row>
    <row r="85" spans="2:21" ht="24.95" customHeight="1">
      <c r="B85" s="104"/>
      <c r="C85" s="132"/>
      <c r="D85" s="117" t="s">
        <v>77</v>
      </c>
      <c r="E85" s="10">
        <v>2832000</v>
      </c>
      <c r="F85" s="10">
        <f>U85</f>
        <v>2832000</v>
      </c>
      <c r="G85" s="10">
        <f t="shared" si="19"/>
        <v>0</v>
      </c>
      <c r="H85" s="217"/>
      <c r="I85" s="1" t="s">
        <v>110</v>
      </c>
      <c r="J85" s="36"/>
      <c r="K85" s="37"/>
      <c r="L85" s="37"/>
      <c r="M85" s="38"/>
      <c r="N85" s="54"/>
      <c r="O85" s="37"/>
      <c r="P85" s="38"/>
      <c r="Q85" s="37"/>
      <c r="R85" s="37"/>
      <c r="S85" s="38"/>
      <c r="T85" s="37"/>
      <c r="U85" s="16">
        <f>SUM(U86,U87)</f>
        <v>2832000</v>
      </c>
    </row>
    <row r="86" spans="2:21" ht="24.95" customHeight="1">
      <c r="B86" s="104"/>
      <c r="C86" s="132"/>
      <c r="D86" s="117"/>
      <c r="E86" s="10"/>
      <c r="F86" s="10"/>
      <c r="G86" s="10"/>
      <c r="H86" s="217"/>
      <c r="I86" s="1" t="s">
        <v>111</v>
      </c>
      <c r="J86" s="36">
        <v>5000</v>
      </c>
      <c r="K86" s="54" t="s">
        <v>63</v>
      </c>
      <c r="L86" s="37" t="s">
        <v>17</v>
      </c>
      <c r="M86" s="38">
        <v>140</v>
      </c>
      <c r="N86" s="54" t="s">
        <v>19</v>
      </c>
      <c r="O86" s="37" t="s">
        <v>17</v>
      </c>
      <c r="P86" s="38">
        <v>3</v>
      </c>
      <c r="Q86" s="54" t="s">
        <v>20</v>
      </c>
      <c r="R86" s="37"/>
      <c r="S86" s="38"/>
      <c r="T86" s="37"/>
      <c r="U86" s="16">
        <f>P86*M86*J86</f>
        <v>2100000</v>
      </c>
    </row>
    <row r="87" spans="2:21" ht="24.95" customHeight="1">
      <c r="B87" s="104"/>
      <c r="C87" s="132"/>
      <c r="D87" s="117"/>
      <c r="E87" s="10"/>
      <c r="F87" s="10"/>
      <c r="G87" s="10"/>
      <c r="H87" s="217"/>
      <c r="I87" s="1" t="s">
        <v>112</v>
      </c>
      <c r="J87" s="36">
        <v>732000</v>
      </c>
      <c r="K87" s="54" t="s">
        <v>63</v>
      </c>
      <c r="L87" s="37" t="s">
        <v>17</v>
      </c>
      <c r="M87" s="38">
        <v>1</v>
      </c>
      <c r="N87" s="54" t="s">
        <v>61</v>
      </c>
      <c r="O87" s="37"/>
      <c r="P87" s="38"/>
      <c r="Q87" s="117"/>
      <c r="R87" s="132"/>
      <c r="S87" s="132"/>
      <c r="T87" s="132"/>
      <c r="U87" s="16">
        <v>732000</v>
      </c>
    </row>
    <row r="88" spans="2:21" ht="24.95" customHeight="1">
      <c r="B88" s="104"/>
      <c r="C88" s="132"/>
      <c r="D88" s="117" t="s">
        <v>78</v>
      </c>
      <c r="E88" s="10">
        <v>192000</v>
      </c>
      <c r="F88" s="10">
        <f>U88</f>
        <v>80000</v>
      </c>
      <c r="G88" s="10">
        <f t="shared" ref="G88:G89" si="23">F88-E88</f>
        <v>-112000</v>
      </c>
      <c r="H88" s="217">
        <f>F88/E88*100-100</f>
        <v>-58.333333333333329</v>
      </c>
      <c r="I88" s="1" t="s">
        <v>113</v>
      </c>
      <c r="J88" s="36">
        <v>8000</v>
      </c>
      <c r="K88" s="54" t="s">
        <v>63</v>
      </c>
      <c r="L88" s="37" t="s">
        <v>17</v>
      </c>
      <c r="M88" s="38">
        <v>2</v>
      </c>
      <c r="N88" s="54" t="s">
        <v>19</v>
      </c>
      <c r="O88" s="37" t="s">
        <v>17</v>
      </c>
      <c r="P88" s="38">
        <v>5</v>
      </c>
      <c r="Q88" s="117" t="s">
        <v>66</v>
      </c>
      <c r="R88" s="132"/>
      <c r="S88" s="132"/>
      <c r="T88" s="132"/>
      <c r="U88" s="16">
        <f>P88*M88*J88</f>
        <v>80000</v>
      </c>
    </row>
    <row r="89" spans="2:21" ht="24.95" customHeight="1">
      <c r="B89" s="104"/>
      <c r="C89" s="132"/>
      <c r="D89" s="117" t="s">
        <v>109</v>
      </c>
      <c r="E89" s="10">
        <v>1684000</v>
      </c>
      <c r="F89" s="10">
        <f>U89</f>
        <v>1684000</v>
      </c>
      <c r="G89" s="10">
        <f t="shared" si="23"/>
        <v>0</v>
      </c>
      <c r="H89" s="217"/>
      <c r="I89" s="1" t="s">
        <v>79</v>
      </c>
      <c r="J89" s="36"/>
      <c r="K89" s="37"/>
      <c r="L89" s="37"/>
      <c r="M89" s="38"/>
      <c r="N89" s="37"/>
      <c r="O89" s="37"/>
      <c r="P89" s="38"/>
      <c r="Q89" s="132"/>
      <c r="R89" s="132"/>
      <c r="S89" s="132"/>
      <c r="T89" s="132"/>
      <c r="U89" s="16">
        <f>SUM(U90,U92,U91)</f>
        <v>1684000</v>
      </c>
    </row>
    <row r="90" spans="2:21" ht="24.95" customHeight="1">
      <c r="B90" s="104"/>
      <c r="C90" s="132"/>
      <c r="D90" s="117"/>
      <c r="E90" s="10"/>
      <c r="F90" s="10"/>
      <c r="G90" s="10"/>
      <c r="H90" s="217"/>
      <c r="I90" s="1" t="s">
        <v>212</v>
      </c>
      <c r="J90" s="36">
        <v>6000</v>
      </c>
      <c r="K90" s="54" t="s">
        <v>208</v>
      </c>
      <c r="L90" s="37" t="s">
        <v>209</v>
      </c>
      <c r="M90" s="38">
        <v>140</v>
      </c>
      <c r="N90" s="54" t="s">
        <v>210</v>
      </c>
      <c r="O90" s="37" t="s">
        <v>209</v>
      </c>
      <c r="P90" s="38">
        <v>1</v>
      </c>
      <c r="Q90" s="117" t="s">
        <v>211</v>
      </c>
      <c r="R90" s="132"/>
      <c r="S90" s="132"/>
      <c r="T90" s="132"/>
      <c r="U90" s="16">
        <f>P90*M90*J90</f>
        <v>840000</v>
      </c>
    </row>
    <row r="91" spans="2:21" ht="24.95" customHeight="1">
      <c r="B91" s="104"/>
      <c r="C91" s="132"/>
      <c r="D91" s="117"/>
      <c r="E91" s="10"/>
      <c r="F91" s="10"/>
      <c r="G91" s="10"/>
      <c r="H91" s="217"/>
      <c r="I91" s="1"/>
      <c r="J91" s="36">
        <v>5000</v>
      </c>
      <c r="K91" s="54" t="s">
        <v>208</v>
      </c>
      <c r="L91" s="37" t="s">
        <v>209</v>
      </c>
      <c r="M91" s="38">
        <v>140</v>
      </c>
      <c r="N91" s="54" t="s">
        <v>210</v>
      </c>
      <c r="O91" s="37" t="s">
        <v>209</v>
      </c>
      <c r="P91" s="38">
        <v>1</v>
      </c>
      <c r="Q91" s="117" t="s">
        <v>211</v>
      </c>
      <c r="R91" s="132"/>
      <c r="S91" s="132"/>
      <c r="T91" s="132"/>
      <c r="U91" s="16">
        <f>P91*M91*J91</f>
        <v>700000</v>
      </c>
    </row>
    <row r="92" spans="2:21" ht="24.95" customHeight="1">
      <c r="B92" s="104"/>
      <c r="C92" s="132"/>
      <c r="D92" s="117"/>
      <c r="E92" s="10"/>
      <c r="F92" s="10"/>
      <c r="G92" s="10"/>
      <c r="H92" s="217"/>
      <c r="I92" s="1" t="s">
        <v>213</v>
      </c>
      <c r="J92" s="36"/>
      <c r="K92" s="54"/>
      <c r="L92" s="37"/>
      <c r="M92" s="38"/>
      <c r="N92" s="54"/>
      <c r="O92" s="37"/>
      <c r="P92" s="38"/>
      <c r="Q92" s="117"/>
      <c r="R92" s="132"/>
      <c r="S92" s="132"/>
      <c r="T92" s="132"/>
      <c r="U92" s="16">
        <v>144000</v>
      </c>
    </row>
    <row r="93" spans="2:21" ht="24.95" customHeight="1">
      <c r="B93" s="104"/>
      <c r="C93" s="132"/>
      <c r="D93" s="117" t="s">
        <v>80</v>
      </c>
      <c r="E93" s="10">
        <v>800000</v>
      </c>
      <c r="F93" s="10">
        <f>U93</f>
        <v>600000</v>
      </c>
      <c r="G93" s="10">
        <f t="shared" ref="G93" si="24">F93-E93</f>
        <v>-200000</v>
      </c>
      <c r="H93" s="217">
        <f>F93/E93*100-100</f>
        <v>-25</v>
      </c>
      <c r="I93" s="1" t="s">
        <v>80</v>
      </c>
      <c r="J93" s="36"/>
      <c r="K93" s="37"/>
      <c r="L93" s="37"/>
      <c r="M93" s="38"/>
      <c r="N93" s="54"/>
      <c r="O93" s="37"/>
      <c r="P93" s="38"/>
      <c r="Q93" s="117"/>
      <c r="R93" s="132"/>
      <c r="S93" s="132"/>
      <c r="T93" s="132"/>
      <c r="U93" s="16">
        <f>SUM(U94)</f>
        <v>600000</v>
      </c>
    </row>
    <row r="94" spans="2:21" ht="24.95" customHeight="1">
      <c r="B94" s="104"/>
      <c r="C94" s="132"/>
      <c r="D94" s="117"/>
      <c r="E94" s="10"/>
      <c r="F94" s="10"/>
      <c r="G94" s="10"/>
      <c r="H94" s="217"/>
      <c r="I94" s="1" t="s">
        <v>115</v>
      </c>
      <c r="J94" s="36">
        <v>15000</v>
      </c>
      <c r="K94" s="54" t="s">
        <v>63</v>
      </c>
      <c r="L94" s="37" t="s">
        <v>17</v>
      </c>
      <c r="M94" s="38">
        <v>10</v>
      </c>
      <c r="N94" s="54" t="s">
        <v>19</v>
      </c>
      <c r="O94" s="37" t="s">
        <v>17</v>
      </c>
      <c r="P94" s="38">
        <v>4</v>
      </c>
      <c r="Q94" s="117" t="s">
        <v>20</v>
      </c>
      <c r="R94" s="132"/>
      <c r="S94" s="132"/>
      <c r="T94" s="132"/>
      <c r="U94" s="16">
        <f>P94*M94*J94</f>
        <v>600000</v>
      </c>
    </row>
    <row r="95" spans="2:21" ht="24.95" customHeight="1">
      <c r="B95" s="104"/>
      <c r="C95" s="132"/>
      <c r="D95" s="117" t="s">
        <v>81</v>
      </c>
      <c r="E95" s="10">
        <v>2120000</v>
      </c>
      <c r="F95" s="10">
        <f>U95</f>
        <v>2120000</v>
      </c>
      <c r="G95" s="10">
        <f>F95-E95</f>
        <v>0</v>
      </c>
      <c r="H95" s="217">
        <f>F95/E95*100-100</f>
        <v>0</v>
      </c>
      <c r="I95" s="1" t="s">
        <v>81</v>
      </c>
      <c r="J95" s="36"/>
      <c r="K95" s="37"/>
      <c r="L95" s="37"/>
      <c r="M95" s="38"/>
      <c r="N95" s="37"/>
      <c r="O95" s="37"/>
      <c r="P95" s="38"/>
      <c r="Q95" s="132"/>
      <c r="R95" s="132"/>
      <c r="S95" s="132"/>
      <c r="T95" s="132"/>
      <c r="U95" s="16">
        <f>SUM(U96:U98)</f>
        <v>2120000</v>
      </c>
    </row>
    <row r="96" spans="2:21" ht="24.95" customHeight="1">
      <c r="B96" s="104"/>
      <c r="C96" s="132"/>
      <c r="D96" s="117"/>
      <c r="E96" s="10"/>
      <c r="F96" s="10"/>
      <c r="G96" s="10"/>
      <c r="H96" s="217"/>
      <c r="I96" s="1" t="s">
        <v>162</v>
      </c>
      <c r="J96" s="36">
        <v>10000</v>
      </c>
      <c r="K96" s="54" t="s">
        <v>63</v>
      </c>
      <c r="L96" s="37" t="s">
        <v>17</v>
      </c>
      <c r="M96" s="38">
        <v>11</v>
      </c>
      <c r="N96" s="54" t="s">
        <v>19</v>
      </c>
      <c r="O96" s="37" t="s">
        <v>17</v>
      </c>
      <c r="P96" s="72">
        <v>13</v>
      </c>
      <c r="Q96" s="117" t="s">
        <v>139</v>
      </c>
      <c r="R96" s="132"/>
      <c r="S96" s="132"/>
      <c r="T96" s="132"/>
      <c r="U96" s="16">
        <f>J96*M96*P96</f>
        <v>1430000</v>
      </c>
    </row>
    <row r="97" spans="2:21" ht="24.95" customHeight="1">
      <c r="B97" s="104"/>
      <c r="C97" s="132"/>
      <c r="D97" s="117"/>
      <c r="E97" s="10"/>
      <c r="F97" s="10"/>
      <c r="G97" s="10"/>
      <c r="H97" s="217"/>
      <c r="I97" s="1" t="s">
        <v>165</v>
      </c>
      <c r="J97" s="36">
        <v>30000</v>
      </c>
      <c r="K97" s="54" t="s">
        <v>63</v>
      </c>
      <c r="L97" s="37" t="s">
        <v>17</v>
      </c>
      <c r="M97" s="38">
        <v>1</v>
      </c>
      <c r="N97" s="54" t="s">
        <v>19</v>
      </c>
      <c r="O97" s="37" t="s">
        <v>17</v>
      </c>
      <c r="P97" s="72">
        <v>4</v>
      </c>
      <c r="Q97" s="117" t="s">
        <v>139</v>
      </c>
      <c r="R97" s="132"/>
      <c r="S97" s="132"/>
      <c r="T97" s="132"/>
      <c r="U97" s="16">
        <f>P97*M97*J97</f>
        <v>120000</v>
      </c>
    </row>
    <row r="98" spans="2:21" ht="24.95" customHeight="1">
      <c r="B98" s="104"/>
      <c r="C98" s="132"/>
      <c r="D98" s="117"/>
      <c r="E98" s="10"/>
      <c r="F98" s="10"/>
      <c r="G98" s="10"/>
      <c r="H98" s="217"/>
      <c r="I98" s="1" t="s">
        <v>216</v>
      </c>
      <c r="J98" s="36"/>
      <c r="K98" s="54"/>
      <c r="L98" s="37"/>
      <c r="M98" s="38"/>
      <c r="N98" s="54"/>
      <c r="O98" s="37"/>
      <c r="P98" s="72"/>
      <c r="Q98" s="117"/>
      <c r="R98" s="132"/>
      <c r="S98" s="132"/>
      <c r="T98" s="132"/>
      <c r="U98" s="16">
        <v>570000</v>
      </c>
    </row>
    <row r="99" spans="2:21" ht="24.95" customHeight="1">
      <c r="B99" s="104"/>
      <c r="C99" s="132"/>
      <c r="D99" s="117" t="s">
        <v>82</v>
      </c>
      <c r="E99" s="10">
        <v>0</v>
      </c>
      <c r="F99" s="10">
        <f>U99</f>
        <v>0</v>
      </c>
      <c r="G99" s="10">
        <f t="shared" ref="G99" si="25">F99-E99</f>
        <v>0</v>
      </c>
      <c r="H99" s="217">
        <v>0</v>
      </c>
      <c r="I99" s="1"/>
      <c r="J99" s="36"/>
      <c r="K99" s="54"/>
      <c r="L99" s="37"/>
      <c r="M99" s="38"/>
      <c r="N99" s="54"/>
      <c r="O99" s="37"/>
      <c r="P99" s="38"/>
      <c r="Q99" s="132"/>
      <c r="R99" s="132"/>
      <c r="S99" s="132"/>
      <c r="T99" s="132"/>
      <c r="U99" s="16"/>
    </row>
    <row r="100" spans="2:21" ht="24.95" customHeight="1">
      <c r="B100" s="104"/>
      <c r="C100" s="132"/>
      <c r="D100" s="117" t="s">
        <v>83</v>
      </c>
      <c r="E100" s="10">
        <v>6637000</v>
      </c>
      <c r="F100" s="10">
        <f>U100</f>
        <v>7090500</v>
      </c>
      <c r="G100" s="10">
        <f>F100-E100</f>
        <v>453500</v>
      </c>
      <c r="H100" s="217">
        <f>F100/E100*100-100</f>
        <v>6.8329064336296597</v>
      </c>
      <c r="I100" s="1" t="s">
        <v>83</v>
      </c>
      <c r="J100" s="36"/>
      <c r="K100" s="37"/>
      <c r="L100" s="37"/>
      <c r="M100" s="38"/>
      <c r="N100" s="37"/>
      <c r="O100" s="37"/>
      <c r="P100" s="38"/>
      <c r="Q100" s="132"/>
      <c r="R100" s="132"/>
      <c r="S100" s="132"/>
      <c r="T100" s="132"/>
      <c r="U100" s="16">
        <f>SUM(U101,,U102)</f>
        <v>7090500</v>
      </c>
    </row>
    <row r="101" spans="2:21" ht="24.95" customHeight="1">
      <c r="B101" s="104"/>
      <c r="C101" s="132"/>
      <c r="D101" s="117"/>
      <c r="E101" s="10"/>
      <c r="F101" s="10"/>
      <c r="G101" s="10">
        <f t="shared" si="0"/>
        <v>0</v>
      </c>
      <c r="H101" s="217"/>
      <c r="I101" s="1" t="s">
        <v>117</v>
      </c>
      <c r="J101" s="36">
        <v>2170000</v>
      </c>
      <c r="K101" s="37" t="s">
        <v>16</v>
      </c>
      <c r="L101" s="37" t="s">
        <v>17</v>
      </c>
      <c r="M101" s="72">
        <v>1</v>
      </c>
      <c r="N101" s="54" t="s">
        <v>61</v>
      </c>
      <c r="O101" s="37"/>
      <c r="P101" s="38"/>
      <c r="Q101" s="37"/>
      <c r="R101" s="132"/>
      <c r="S101" s="132"/>
      <c r="T101" s="132"/>
      <c r="U101" s="16">
        <f>M101*J101</f>
        <v>2170000</v>
      </c>
    </row>
    <row r="102" spans="2:21" ht="24.95" customHeight="1">
      <c r="B102" s="104"/>
      <c r="C102" s="132"/>
      <c r="D102" s="117"/>
      <c r="E102" s="10"/>
      <c r="F102" s="10"/>
      <c r="G102" s="10"/>
      <c r="H102" s="217"/>
      <c r="I102" s="1" t="s">
        <v>116</v>
      </c>
      <c r="J102" s="36">
        <v>4920500</v>
      </c>
      <c r="K102" s="37" t="s">
        <v>16</v>
      </c>
      <c r="L102" s="37" t="s">
        <v>17</v>
      </c>
      <c r="M102" s="72">
        <v>1</v>
      </c>
      <c r="N102" s="54" t="s">
        <v>49</v>
      </c>
      <c r="O102" s="37"/>
      <c r="P102" s="38"/>
      <c r="Q102" s="37"/>
      <c r="R102" s="132"/>
      <c r="S102" s="132"/>
      <c r="T102" s="132"/>
      <c r="U102" s="16">
        <f>M102*J102</f>
        <v>4920500</v>
      </c>
    </row>
    <row r="103" spans="2:21" ht="30" customHeight="1">
      <c r="B103" s="104"/>
      <c r="C103" s="85" t="s">
        <v>161</v>
      </c>
      <c r="D103" s="117" t="s">
        <v>73</v>
      </c>
      <c r="E103" s="10">
        <v>2224000</v>
      </c>
      <c r="F103" s="10">
        <f>SUM(F104,F105,)</f>
        <v>2224000</v>
      </c>
      <c r="G103" s="10">
        <f>F103-E103</f>
        <v>0</v>
      </c>
      <c r="H103" s="217">
        <f t="shared" ref="H103:H105" si="26">F103/E103*100-100</f>
        <v>0</v>
      </c>
      <c r="I103" s="1" t="s">
        <v>85</v>
      </c>
      <c r="J103" s="36"/>
      <c r="K103" s="37"/>
      <c r="L103" s="37"/>
      <c r="M103" s="38"/>
      <c r="N103" s="37"/>
      <c r="O103" s="37"/>
      <c r="P103" s="38"/>
      <c r="Q103" s="132"/>
      <c r="R103" s="132"/>
      <c r="S103" s="132"/>
      <c r="T103" s="132"/>
      <c r="U103" s="81">
        <f>SUM(U104,U105)</f>
        <v>2224000</v>
      </c>
    </row>
    <row r="104" spans="2:21" ht="24.95" customHeight="1">
      <c r="B104" s="104"/>
      <c r="C104" s="132"/>
      <c r="D104" s="117" t="s">
        <v>86</v>
      </c>
      <c r="E104" s="10">
        <v>400000</v>
      </c>
      <c r="F104" s="10">
        <f>U104</f>
        <v>400000</v>
      </c>
      <c r="G104" s="10">
        <f t="shared" ref="G104" si="27">F104-E104</f>
        <v>0</v>
      </c>
      <c r="H104" s="217">
        <f t="shared" si="26"/>
        <v>0</v>
      </c>
      <c r="I104" s="1" t="s">
        <v>215</v>
      </c>
      <c r="J104" s="36">
        <v>400000</v>
      </c>
      <c r="K104" s="54" t="s">
        <v>16</v>
      </c>
      <c r="L104" s="37" t="s">
        <v>17</v>
      </c>
      <c r="M104" s="72">
        <v>1</v>
      </c>
      <c r="N104" s="54" t="s">
        <v>20</v>
      </c>
      <c r="O104" s="54"/>
      <c r="P104" s="38"/>
      <c r="Q104" s="37"/>
      <c r="R104" s="132"/>
      <c r="S104" s="132"/>
      <c r="T104" s="132"/>
      <c r="U104" s="81">
        <f>J104*M104</f>
        <v>400000</v>
      </c>
    </row>
    <row r="105" spans="2:21" ht="24.95" customHeight="1">
      <c r="B105" s="104"/>
      <c r="C105" s="132"/>
      <c r="D105" s="117" t="s">
        <v>87</v>
      </c>
      <c r="E105" s="10">
        <v>1824000</v>
      </c>
      <c r="F105" s="10">
        <f>U105</f>
        <v>1824000</v>
      </c>
      <c r="G105" s="10">
        <f>F105-E105</f>
        <v>0</v>
      </c>
      <c r="H105" s="217">
        <f t="shared" si="26"/>
        <v>0</v>
      </c>
      <c r="I105" s="1" t="s">
        <v>214</v>
      </c>
      <c r="J105" s="36"/>
      <c r="K105" s="37"/>
      <c r="L105" s="37"/>
      <c r="M105" s="38"/>
      <c r="N105" s="37"/>
      <c r="O105" s="37" t="s">
        <v>1</v>
      </c>
      <c r="P105" s="38" t="s">
        <v>1</v>
      </c>
      <c r="Q105" s="132" t="s">
        <v>1</v>
      </c>
      <c r="R105" s="132"/>
      <c r="S105" s="132"/>
      <c r="T105" s="132"/>
      <c r="U105" s="16">
        <f>SUM(U106,U107,U108)</f>
        <v>1824000</v>
      </c>
    </row>
    <row r="106" spans="2:21" ht="24.95" customHeight="1">
      <c r="B106" s="104"/>
      <c r="C106" s="132"/>
      <c r="D106" s="117"/>
      <c r="E106" s="10"/>
      <c r="F106" s="10"/>
      <c r="G106" s="10"/>
      <c r="H106" s="217"/>
      <c r="I106" s="1" t="s">
        <v>118</v>
      </c>
      <c r="J106" s="36">
        <v>500</v>
      </c>
      <c r="K106" s="54" t="s">
        <v>63</v>
      </c>
      <c r="L106" s="37" t="s">
        <v>17</v>
      </c>
      <c r="M106" s="38">
        <v>140</v>
      </c>
      <c r="N106" s="117" t="s">
        <v>19</v>
      </c>
      <c r="O106" s="37" t="s">
        <v>17</v>
      </c>
      <c r="P106" s="72">
        <v>4</v>
      </c>
      <c r="Q106" s="54" t="s">
        <v>20</v>
      </c>
      <c r="R106" s="132"/>
      <c r="S106" s="132"/>
      <c r="T106" s="132"/>
      <c r="U106" s="16">
        <f>P106*M106*J106</f>
        <v>280000</v>
      </c>
    </row>
    <row r="107" spans="2:21" ht="24.95" customHeight="1">
      <c r="B107" s="104"/>
      <c r="C107" s="132"/>
      <c r="D107" s="117"/>
      <c r="E107" s="10"/>
      <c r="F107" s="10"/>
      <c r="G107" s="10"/>
      <c r="H107" s="217"/>
      <c r="I107" s="1" t="s">
        <v>164</v>
      </c>
      <c r="J107" s="36">
        <v>7000</v>
      </c>
      <c r="K107" s="54" t="s">
        <v>63</v>
      </c>
      <c r="L107" s="37" t="s">
        <v>17</v>
      </c>
      <c r="M107" s="38">
        <v>140</v>
      </c>
      <c r="N107" s="54" t="s">
        <v>19</v>
      </c>
      <c r="O107" s="37" t="s">
        <v>17</v>
      </c>
      <c r="P107" s="38">
        <v>1</v>
      </c>
      <c r="Q107" s="117" t="s">
        <v>20</v>
      </c>
      <c r="R107" s="132"/>
      <c r="S107" s="132"/>
      <c r="T107" s="132"/>
      <c r="U107" s="16">
        <f>P107*M107*J107</f>
        <v>980000</v>
      </c>
    </row>
    <row r="108" spans="2:21" ht="24.95" customHeight="1">
      <c r="B108" s="104"/>
      <c r="C108" s="132"/>
      <c r="D108" s="117"/>
      <c r="E108" s="10"/>
      <c r="F108" s="10"/>
      <c r="G108" s="10"/>
      <c r="H108" s="217"/>
      <c r="I108" s="1" t="s">
        <v>200</v>
      </c>
      <c r="J108" s="36">
        <v>564000</v>
      </c>
      <c r="K108" s="54" t="s">
        <v>16</v>
      </c>
      <c r="L108" s="37" t="s">
        <v>17</v>
      </c>
      <c r="M108" s="38">
        <v>1</v>
      </c>
      <c r="N108" s="54" t="s">
        <v>201</v>
      </c>
      <c r="O108" s="37"/>
      <c r="P108" s="38"/>
      <c r="Q108" s="117"/>
      <c r="R108" s="132"/>
      <c r="S108" s="132"/>
      <c r="T108" s="132"/>
      <c r="U108" s="16">
        <f>J108*M108</f>
        <v>564000</v>
      </c>
    </row>
    <row r="109" spans="2:21" ht="30" customHeight="1">
      <c r="B109" s="104"/>
      <c r="C109" s="85" t="s">
        <v>160</v>
      </c>
      <c r="D109" s="117" t="s">
        <v>73</v>
      </c>
      <c r="E109" s="10">
        <v>6580000</v>
      </c>
      <c r="F109" s="10">
        <f>F110+F113+F114</f>
        <v>6580000</v>
      </c>
      <c r="G109" s="10">
        <f>F109-E109</f>
        <v>0</v>
      </c>
      <c r="H109" s="217">
        <f>F109/E109*100-100</f>
        <v>0</v>
      </c>
      <c r="I109" s="15"/>
      <c r="J109" s="36"/>
      <c r="K109" s="37"/>
      <c r="L109" s="37"/>
      <c r="M109" s="72"/>
      <c r="N109" s="54"/>
      <c r="O109" s="37"/>
      <c r="P109" s="38"/>
      <c r="Q109" s="132" t="s">
        <v>1</v>
      </c>
      <c r="R109" s="132"/>
      <c r="S109" s="132"/>
      <c r="T109" s="132"/>
      <c r="U109" s="16">
        <f>SUM(U110,U113,U114)</f>
        <v>6580000</v>
      </c>
    </row>
    <row r="110" spans="2:21" ht="24.95" customHeight="1">
      <c r="B110" s="104"/>
      <c r="C110" s="132"/>
      <c r="D110" s="117" t="s">
        <v>88</v>
      </c>
      <c r="E110" s="10">
        <v>4600000</v>
      </c>
      <c r="F110" s="10">
        <f>U110</f>
        <v>4600000</v>
      </c>
      <c r="G110" s="10">
        <f t="shared" ref="G110:G136" si="28">F110-E110</f>
        <v>0</v>
      </c>
      <c r="H110" s="217"/>
      <c r="I110" s="131" t="s">
        <v>218</v>
      </c>
      <c r="J110" s="36"/>
      <c r="K110" s="37"/>
      <c r="L110" s="37"/>
      <c r="M110" s="38"/>
      <c r="N110" s="37"/>
      <c r="O110" s="37" t="s">
        <v>1</v>
      </c>
      <c r="P110" s="38" t="s">
        <v>1</v>
      </c>
      <c r="Q110" s="132" t="s">
        <v>1</v>
      </c>
      <c r="R110" s="132"/>
      <c r="S110" s="132"/>
      <c r="T110" s="132"/>
      <c r="U110" s="16">
        <f>SUM(U111,U112)</f>
        <v>4600000</v>
      </c>
    </row>
    <row r="111" spans="2:21" ht="24.95" customHeight="1">
      <c r="B111" s="104"/>
      <c r="C111" s="132"/>
      <c r="D111" s="132"/>
      <c r="E111" s="10"/>
      <c r="F111" s="10"/>
      <c r="G111" s="10">
        <f t="shared" si="28"/>
        <v>0</v>
      </c>
      <c r="H111" s="217"/>
      <c r="I111" s="1" t="s">
        <v>119</v>
      </c>
      <c r="J111" s="36">
        <v>50000</v>
      </c>
      <c r="K111" s="37" t="s">
        <v>16</v>
      </c>
      <c r="L111" s="37" t="s">
        <v>17</v>
      </c>
      <c r="M111" s="38">
        <v>30</v>
      </c>
      <c r="N111" s="117" t="s">
        <v>19</v>
      </c>
      <c r="O111" s="37" t="s">
        <v>17</v>
      </c>
      <c r="P111" s="38">
        <v>2</v>
      </c>
      <c r="Q111" s="37" t="s">
        <v>20</v>
      </c>
      <c r="R111" s="132"/>
      <c r="S111" s="38"/>
      <c r="T111" s="37"/>
      <c r="U111" s="16">
        <f>P111*M111*J111</f>
        <v>3000000</v>
      </c>
    </row>
    <row r="112" spans="2:21" ht="24.95" customHeight="1">
      <c r="B112" s="104"/>
      <c r="C112" s="132"/>
      <c r="D112" s="132"/>
      <c r="E112" s="10"/>
      <c r="F112" s="10"/>
      <c r="G112" s="10"/>
      <c r="H112" s="217"/>
      <c r="I112" s="1" t="s">
        <v>120</v>
      </c>
      <c r="J112" s="36">
        <v>50000</v>
      </c>
      <c r="K112" s="37" t="s">
        <v>16</v>
      </c>
      <c r="L112" s="37" t="s">
        <v>17</v>
      </c>
      <c r="M112" s="38">
        <v>8</v>
      </c>
      <c r="N112" s="117" t="s">
        <v>108</v>
      </c>
      <c r="O112" s="37" t="s">
        <v>17</v>
      </c>
      <c r="P112" s="38">
        <v>4</v>
      </c>
      <c r="Q112" s="37" t="s">
        <v>20</v>
      </c>
      <c r="R112" s="132"/>
      <c r="S112" s="38"/>
      <c r="T112" s="37"/>
      <c r="U112" s="16">
        <f>P112*M112*J112</f>
        <v>1600000</v>
      </c>
    </row>
    <row r="113" spans="2:21" ht="24.95" customHeight="1">
      <c r="B113" s="104"/>
      <c r="C113" s="132"/>
      <c r="D113" s="117" t="s">
        <v>89</v>
      </c>
      <c r="E113" s="10">
        <v>1680000</v>
      </c>
      <c r="F113" s="10">
        <f>U113</f>
        <v>1680000</v>
      </c>
      <c r="G113" s="10">
        <f>F113-E113</f>
        <v>0</v>
      </c>
      <c r="H113" s="217">
        <f>F113/E113*100-100</f>
        <v>0</v>
      </c>
      <c r="I113" s="1" t="s">
        <v>121</v>
      </c>
      <c r="J113" s="36">
        <v>4000</v>
      </c>
      <c r="K113" s="54" t="s">
        <v>16</v>
      </c>
      <c r="L113" s="37" t="s">
        <v>17</v>
      </c>
      <c r="M113" s="38">
        <v>35</v>
      </c>
      <c r="N113" s="54" t="s">
        <v>19</v>
      </c>
      <c r="O113" s="37" t="s">
        <v>17</v>
      </c>
      <c r="P113" s="38">
        <v>12</v>
      </c>
      <c r="Q113" s="117" t="s">
        <v>61</v>
      </c>
      <c r="R113" s="132"/>
      <c r="S113" s="132"/>
      <c r="T113" s="132"/>
      <c r="U113" s="16">
        <f>P113*M113*J113</f>
        <v>1680000</v>
      </c>
    </row>
    <row r="114" spans="2:21" ht="24.95" customHeight="1">
      <c r="B114" s="104"/>
      <c r="C114" s="132"/>
      <c r="D114" s="117" t="s">
        <v>90</v>
      </c>
      <c r="E114" s="10">
        <v>300000</v>
      </c>
      <c r="F114" s="10">
        <f>U114</f>
        <v>300000</v>
      </c>
      <c r="G114" s="10">
        <f>F114-E114</f>
        <v>0</v>
      </c>
      <c r="H114" s="217">
        <f t="shared" ref="H114:H116" si="29">F114/E114*100-100</f>
        <v>0</v>
      </c>
      <c r="I114" s="1" t="s">
        <v>90</v>
      </c>
      <c r="J114" s="36">
        <v>300000</v>
      </c>
      <c r="K114" s="54" t="s">
        <v>16</v>
      </c>
      <c r="L114" s="37" t="s">
        <v>17</v>
      </c>
      <c r="M114" s="38">
        <v>1</v>
      </c>
      <c r="N114" s="54" t="s">
        <v>61</v>
      </c>
      <c r="O114" s="37" t="s">
        <v>1</v>
      </c>
      <c r="P114" s="38" t="s">
        <v>1</v>
      </c>
      <c r="Q114" s="132" t="s">
        <v>1</v>
      </c>
      <c r="R114" s="132"/>
      <c r="S114" s="132"/>
      <c r="T114" s="132"/>
      <c r="U114" s="16">
        <f>M114*J114</f>
        <v>300000</v>
      </c>
    </row>
    <row r="115" spans="2:21" ht="24.95" customHeight="1">
      <c r="B115" s="104"/>
      <c r="C115" s="117" t="s">
        <v>31</v>
      </c>
      <c r="D115" s="117" t="s">
        <v>51</v>
      </c>
      <c r="E115" s="10">
        <v>8650000</v>
      </c>
      <c r="F115" s="10">
        <f>SUM(F116,F123,F124,F129,F132)</f>
        <v>6750000</v>
      </c>
      <c r="G115" s="10">
        <f>F115-E115</f>
        <v>-1900000</v>
      </c>
      <c r="H115" s="217">
        <f t="shared" si="29"/>
        <v>-21.965317919075147</v>
      </c>
      <c r="I115" s="15"/>
      <c r="J115" s="36"/>
      <c r="K115" s="37"/>
      <c r="L115" s="37"/>
      <c r="M115" s="38"/>
      <c r="N115" s="37"/>
      <c r="O115" s="37"/>
      <c r="P115" s="38"/>
      <c r="Q115" s="132"/>
      <c r="R115" s="132"/>
      <c r="S115" s="132"/>
      <c r="T115" s="132"/>
      <c r="U115" s="16">
        <f>SUM(U116,U123,U124,U129,U132)</f>
        <v>6750000</v>
      </c>
    </row>
    <row r="116" spans="2:21" ht="24.75" customHeight="1">
      <c r="B116" s="104"/>
      <c r="C116" s="132"/>
      <c r="D116" s="117" t="s">
        <v>91</v>
      </c>
      <c r="E116" s="10">
        <v>3150000</v>
      </c>
      <c r="F116" s="10">
        <f>U116</f>
        <v>2550000</v>
      </c>
      <c r="G116" s="10">
        <f>F116-E116</f>
        <v>-600000</v>
      </c>
      <c r="H116" s="217">
        <f t="shared" si="29"/>
        <v>-19.047619047619051</v>
      </c>
      <c r="I116" s="1" t="s">
        <v>91</v>
      </c>
      <c r="J116" s="36" t="s">
        <v>1</v>
      </c>
      <c r="K116" s="37" t="s">
        <v>1</v>
      </c>
      <c r="L116" s="37" t="s">
        <v>1</v>
      </c>
      <c r="M116" s="38" t="s">
        <v>1</v>
      </c>
      <c r="N116" s="37" t="s">
        <v>1</v>
      </c>
      <c r="O116" s="37" t="s">
        <v>1</v>
      </c>
      <c r="P116" s="38" t="s">
        <v>1</v>
      </c>
      <c r="Q116" s="132" t="s">
        <v>1</v>
      </c>
      <c r="R116" s="132"/>
      <c r="S116" s="132"/>
      <c r="T116" s="132"/>
      <c r="U116" s="16">
        <f>SUM(U117,U118,U119,U120,U121,U122)</f>
        <v>2550000</v>
      </c>
    </row>
    <row r="117" spans="2:21" ht="24.95" customHeight="1">
      <c r="B117" s="104"/>
      <c r="C117" s="132"/>
      <c r="D117" s="132"/>
      <c r="E117" s="10"/>
      <c r="F117" s="10"/>
      <c r="G117" s="10">
        <f t="shared" si="28"/>
        <v>0</v>
      </c>
      <c r="H117" s="217"/>
      <c r="I117" s="1" t="s">
        <v>122</v>
      </c>
      <c r="J117" s="36">
        <v>50000</v>
      </c>
      <c r="K117" s="37" t="s">
        <v>16</v>
      </c>
      <c r="L117" s="37" t="s">
        <v>17</v>
      </c>
      <c r="M117" s="38">
        <v>1</v>
      </c>
      <c r="N117" s="37" t="s">
        <v>20</v>
      </c>
      <c r="O117" s="37" t="s">
        <v>1</v>
      </c>
      <c r="P117" s="38" t="s">
        <v>1</v>
      </c>
      <c r="Q117" s="132" t="s">
        <v>1</v>
      </c>
      <c r="R117" s="132"/>
      <c r="S117" s="132"/>
      <c r="T117" s="132"/>
      <c r="U117" s="16">
        <f>+J117*M117</f>
        <v>50000</v>
      </c>
    </row>
    <row r="118" spans="2:21" ht="24.95" customHeight="1">
      <c r="B118" s="104"/>
      <c r="C118" s="132"/>
      <c r="D118" s="132"/>
      <c r="E118" s="10"/>
      <c r="F118" s="10"/>
      <c r="G118" s="10"/>
      <c r="H118" s="217"/>
      <c r="I118" s="1" t="s">
        <v>123</v>
      </c>
      <c r="J118" s="36">
        <v>15000</v>
      </c>
      <c r="K118" s="54" t="s">
        <v>63</v>
      </c>
      <c r="L118" s="37" t="s">
        <v>17</v>
      </c>
      <c r="M118" s="38">
        <v>50</v>
      </c>
      <c r="N118" s="54" t="s">
        <v>108</v>
      </c>
      <c r="O118" s="37"/>
      <c r="P118" s="38">
        <v>2</v>
      </c>
      <c r="Q118" s="117" t="s">
        <v>138</v>
      </c>
      <c r="R118" s="132"/>
      <c r="S118" s="132"/>
      <c r="T118" s="132"/>
      <c r="U118" s="16">
        <f>P118*M118*J118</f>
        <v>1500000</v>
      </c>
    </row>
    <row r="119" spans="2:21" ht="24.95" customHeight="1">
      <c r="B119" s="104"/>
      <c r="C119" s="132"/>
      <c r="D119" s="132"/>
      <c r="E119" s="10"/>
      <c r="F119" s="10"/>
      <c r="G119" s="10"/>
      <c r="H119" s="217"/>
      <c r="I119" s="1" t="s">
        <v>124</v>
      </c>
      <c r="J119" s="36">
        <v>100000</v>
      </c>
      <c r="K119" s="54" t="s">
        <v>63</v>
      </c>
      <c r="L119" s="37" t="s">
        <v>17</v>
      </c>
      <c r="M119" s="72">
        <v>4</v>
      </c>
      <c r="N119" s="37" t="s">
        <v>60</v>
      </c>
      <c r="O119" s="37"/>
      <c r="P119" s="38"/>
      <c r="Q119" s="132"/>
      <c r="R119" s="132"/>
      <c r="S119" s="132"/>
      <c r="T119" s="132"/>
      <c r="U119" s="16">
        <f>+J119*M119</f>
        <v>400000</v>
      </c>
    </row>
    <row r="120" spans="2:21" ht="24.95" customHeight="1">
      <c r="B120" s="104"/>
      <c r="C120" s="132"/>
      <c r="D120" s="132"/>
      <c r="E120" s="10"/>
      <c r="F120" s="10"/>
      <c r="G120" s="10"/>
      <c r="H120" s="217"/>
      <c r="I120" s="1" t="s">
        <v>125</v>
      </c>
      <c r="J120" s="36">
        <v>2000</v>
      </c>
      <c r="K120" s="54" t="s">
        <v>63</v>
      </c>
      <c r="L120" s="37" t="s">
        <v>17</v>
      </c>
      <c r="M120" s="38">
        <v>100</v>
      </c>
      <c r="N120" s="54" t="s">
        <v>108</v>
      </c>
      <c r="O120" s="37"/>
      <c r="P120" s="38"/>
      <c r="Q120" s="132"/>
      <c r="R120" s="132"/>
      <c r="S120" s="132"/>
      <c r="T120" s="132"/>
      <c r="U120" s="16">
        <f>+J120*M120</f>
        <v>200000</v>
      </c>
    </row>
    <row r="121" spans="2:21" ht="24.95" customHeight="1">
      <c r="B121" s="104"/>
      <c r="C121" s="132"/>
      <c r="D121" s="132"/>
      <c r="E121" s="10"/>
      <c r="F121" s="10"/>
      <c r="G121" s="10"/>
      <c r="H121" s="217"/>
      <c r="I121" s="1" t="s">
        <v>126</v>
      </c>
      <c r="J121" s="36">
        <v>50000</v>
      </c>
      <c r="K121" s="54" t="s">
        <v>63</v>
      </c>
      <c r="L121" s="37" t="s">
        <v>17</v>
      </c>
      <c r="M121" s="38">
        <v>4</v>
      </c>
      <c r="N121" s="54" t="s">
        <v>66</v>
      </c>
      <c r="O121" s="37"/>
      <c r="P121" s="38"/>
      <c r="Q121" s="132"/>
      <c r="R121" s="132"/>
      <c r="S121" s="132"/>
      <c r="T121" s="132"/>
      <c r="U121" s="16">
        <f>+J121*M121</f>
        <v>200000</v>
      </c>
    </row>
    <row r="122" spans="2:21" ht="24.95" customHeight="1">
      <c r="B122" s="104"/>
      <c r="C122" s="132"/>
      <c r="D122" s="132"/>
      <c r="E122" s="10"/>
      <c r="F122" s="10"/>
      <c r="G122" s="10"/>
      <c r="H122" s="217"/>
      <c r="I122" s="1" t="s">
        <v>243</v>
      </c>
      <c r="J122" s="36">
        <v>100000</v>
      </c>
      <c r="K122" s="54" t="s">
        <v>244</v>
      </c>
      <c r="L122" s="37" t="s">
        <v>17</v>
      </c>
      <c r="M122" s="38">
        <v>2</v>
      </c>
      <c r="N122" s="54" t="s">
        <v>66</v>
      </c>
      <c r="O122" s="37"/>
      <c r="P122" s="38"/>
      <c r="Q122" s="132"/>
      <c r="R122" s="132"/>
      <c r="S122" s="132"/>
      <c r="T122" s="132"/>
      <c r="U122" s="16">
        <f>+J122*M122</f>
        <v>200000</v>
      </c>
    </row>
    <row r="123" spans="2:21" ht="24.95" customHeight="1">
      <c r="B123" s="104"/>
      <c r="C123" s="132"/>
      <c r="D123" s="117" t="s">
        <v>92</v>
      </c>
      <c r="E123" s="10">
        <v>3000000</v>
      </c>
      <c r="F123" s="10">
        <f>U123</f>
        <v>2000000</v>
      </c>
      <c r="G123" s="10">
        <f>F123-E123</f>
        <v>-1000000</v>
      </c>
      <c r="H123" s="217">
        <f t="shared" ref="H123:H139" si="30">F123/E123*100-100</f>
        <v>-33.333333333333343</v>
      </c>
      <c r="I123" s="1" t="s">
        <v>92</v>
      </c>
      <c r="J123" s="36">
        <v>500000</v>
      </c>
      <c r="K123" s="54" t="s">
        <v>63</v>
      </c>
      <c r="L123" s="37" t="s">
        <v>17</v>
      </c>
      <c r="M123" s="38">
        <v>4</v>
      </c>
      <c r="N123" s="54" t="s">
        <v>240</v>
      </c>
      <c r="O123" s="37"/>
      <c r="P123" s="38"/>
      <c r="Q123" s="132"/>
      <c r="R123" s="132"/>
      <c r="S123" s="132"/>
      <c r="T123" s="132"/>
      <c r="U123" s="16">
        <f>J123*M123</f>
        <v>2000000</v>
      </c>
    </row>
    <row r="124" spans="2:21" ht="24.95" customHeight="1">
      <c r="B124" s="104"/>
      <c r="C124" s="132"/>
      <c r="D124" s="117" t="s">
        <v>93</v>
      </c>
      <c r="E124" s="10">
        <v>1500000</v>
      </c>
      <c r="F124" s="10">
        <f>U124</f>
        <v>1350000</v>
      </c>
      <c r="G124" s="10">
        <f>F124-E124</f>
        <v>-150000</v>
      </c>
      <c r="H124" s="217">
        <f t="shared" si="30"/>
        <v>-10</v>
      </c>
      <c r="I124" s="1" t="s">
        <v>127</v>
      </c>
      <c r="J124" s="36"/>
      <c r="K124" s="37"/>
      <c r="L124" s="37"/>
      <c r="M124" s="38"/>
      <c r="N124" s="37"/>
      <c r="O124" s="37"/>
      <c r="P124" s="38"/>
      <c r="Q124" s="132"/>
      <c r="R124" s="132"/>
      <c r="S124" s="132"/>
      <c r="T124" s="132"/>
      <c r="U124" s="16">
        <f>U125+U126+U127+U128</f>
        <v>1350000</v>
      </c>
    </row>
    <row r="125" spans="2:21" ht="24.95" customHeight="1">
      <c r="B125" s="104"/>
      <c r="C125" s="132"/>
      <c r="D125" s="117"/>
      <c r="E125" s="10"/>
      <c r="F125" s="10"/>
      <c r="G125" s="10"/>
      <c r="H125" s="217"/>
      <c r="I125" s="1" t="s">
        <v>128</v>
      </c>
      <c r="J125" s="36">
        <v>200000</v>
      </c>
      <c r="K125" s="54" t="s">
        <v>63</v>
      </c>
      <c r="L125" s="37" t="s">
        <v>17</v>
      </c>
      <c r="M125" s="38">
        <v>4</v>
      </c>
      <c r="N125" s="54" t="s">
        <v>66</v>
      </c>
      <c r="O125" s="37"/>
      <c r="P125" s="38"/>
      <c r="Q125" s="132"/>
      <c r="R125" s="132"/>
      <c r="S125" s="132"/>
      <c r="T125" s="132"/>
      <c r="U125" s="16">
        <f>M125*J125</f>
        <v>800000</v>
      </c>
    </row>
    <row r="126" spans="2:21" ht="24.95" customHeight="1">
      <c r="B126" s="104"/>
      <c r="C126" s="132"/>
      <c r="D126" s="117"/>
      <c r="E126" s="10"/>
      <c r="F126" s="10"/>
      <c r="G126" s="10"/>
      <c r="H126" s="217"/>
      <c r="I126" s="1" t="s">
        <v>129</v>
      </c>
      <c r="J126" s="36">
        <v>50000</v>
      </c>
      <c r="K126" s="54" t="s">
        <v>63</v>
      </c>
      <c r="L126" s="37" t="s">
        <v>17</v>
      </c>
      <c r="M126" s="38">
        <v>1</v>
      </c>
      <c r="N126" s="54" t="s">
        <v>66</v>
      </c>
      <c r="O126" s="37"/>
      <c r="P126" s="38"/>
      <c r="Q126" s="132"/>
      <c r="R126" s="132"/>
      <c r="S126" s="132"/>
      <c r="T126" s="132"/>
      <c r="U126" s="16">
        <f t="shared" ref="U126:U128" si="31">M126*J126</f>
        <v>50000</v>
      </c>
    </row>
    <row r="127" spans="2:21" ht="24.95" customHeight="1">
      <c r="B127" s="104"/>
      <c r="C127" s="132"/>
      <c r="D127" s="117"/>
      <c r="E127" s="10"/>
      <c r="F127" s="10"/>
      <c r="G127" s="10"/>
      <c r="H127" s="217"/>
      <c r="I127" s="1" t="s">
        <v>130</v>
      </c>
      <c r="J127" s="36">
        <v>100000</v>
      </c>
      <c r="K127" s="54" t="s">
        <v>63</v>
      </c>
      <c r="L127" s="37" t="s">
        <v>17</v>
      </c>
      <c r="M127" s="38">
        <v>2</v>
      </c>
      <c r="N127" s="54" t="s">
        <v>66</v>
      </c>
      <c r="O127" s="37"/>
      <c r="P127" s="38"/>
      <c r="Q127" s="132"/>
      <c r="R127" s="132"/>
      <c r="S127" s="132"/>
      <c r="T127" s="132"/>
      <c r="U127" s="16">
        <f t="shared" si="31"/>
        <v>200000</v>
      </c>
    </row>
    <row r="128" spans="2:21" ht="24.95" customHeight="1">
      <c r="B128" s="104"/>
      <c r="C128" s="132"/>
      <c r="D128" s="117"/>
      <c r="E128" s="10"/>
      <c r="F128" s="10"/>
      <c r="G128" s="10"/>
      <c r="H128" s="217"/>
      <c r="I128" s="1" t="s">
        <v>131</v>
      </c>
      <c r="J128" s="36">
        <v>150000</v>
      </c>
      <c r="K128" s="54" t="s">
        <v>63</v>
      </c>
      <c r="L128" s="37" t="s">
        <v>17</v>
      </c>
      <c r="M128" s="38">
        <v>2</v>
      </c>
      <c r="N128" s="54" t="s">
        <v>62</v>
      </c>
      <c r="O128" s="37"/>
      <c r="P128" s="38"/>
      <c r="Q128" s="132"/>
      <c r="R128" s="132"/>
      <c r="S128" s="132"/>
      <c r="T128" s="132"/>
      <c r="U128" s="16">
        <f t="shared" si="31"/>
        <v>300000</v>
      </c>
    </row>
    <row r="129" spans="2:22" ht="24.95" customHeight="1">
      <c r="B129" s="104"/>
      <c r="C129" s="132"/>
      <c r="D129" s="117" t="s">
        <v>94</v>
      </c>
      <c r="E129" s="10">
        <v>400000</v>
      </c>
      <c r="F129" s="10">
        <f>U129</f>
        <v>250000</v>
      </c>
      <c r="G129" s="10">
        <f t="shared" ref="G129:G132" si="32">F129-E129</f>
        <v>-150000</v>
      </c>
      <c r="H129" s="217">
        <f t="shared" si="30"/>
        <v>-37.5</v>
      </c>
      <c r="I129" s="1" t="s">
        <v>132</v>
      </c>
      <c r="J129" s="36"/>
      <c r="K129" s="37"/>
      <c r="L129" s="37"/>
      <c r="M129" s="38"/>
      <c r="N129" s="37"/>
      <c r="O129" s="37"/>
      <c r="P129" s="38"/>
      <c r="Q129" s="132"/>
      <c r="R129" s="132"/>
      <c r="S129" s="132"/>
      <c r="T129" s="132"/>
      <c r="U129" s="16">
        <f>SUM(U130:U131)</f>
        <v>250000</v>
      </c>
    </row>
    <row r="130" spans="2:22" ht="24.95" customHeight="1">
      <c r="B130" s="104"/>
      <c r="C130" s="132"/>
      <c r="D130" s="117"/>
      <c r="E130" s="10"/>
      <c r="F130" s="10"/>
      <c r="G130" s="10"/>
      <c r="H130" s="217"/>
      <c r="I130" s="1" t="s">
        <v>163</v>
      </c>
      <c r="J130" s="36">
        <v>50000</v>
      </c>
      <c r="K130" s="54" t="s">
        <v>16</v>
      </c>
      <c r="L130" s="37" t="s">
        <v>17</v>
      </c>
      <c r="M130" s="38">
        <v>1</v>
      </c>
      <c r="N130" s="54" t="s">
        <v>20</v>
      </c>
      <c r="O130" s="37"/>
      <c r="P130" s="38"/>
      <c r="Q130" s="132"/>
      <c r="R130" s="132"/>
      <c r="S130" s="132"/>
      <c r="T130" s="132"/>
      <c r="U130" s="16">
        <f>J130*M130</f>
        <v>50000</v>
      </c>
    </row>
    <row r="131" spans="2:22" ht="24.95" customHeight="1">
      <c r="B131" s="104"/>
      <c r="C131" s="132"/>
      <c r="D131" s="117"/>
      <c r="E131" s="10"/>
      <c r="F131" s="10"/>
      <c r="G131" s="10"/>
      <c r="H131" s="217"/>
      <c r="I131" s="1" t="s">
        <v>245</v>
      </c>
      <c r="J131" s="36">
        <v>200000</v>
      </c>
      <c r="K131" s="54" t="s">
        <v>16</v>
      </c>
      <c r="L131" s="37" t="s">
        <v>17</v>
      </c>
      <c r="M131" s="38">
        <v>1</v>
      </c>
      <c r="N131" s="54" t="s">
        <v>20</v>
      </c>
      <c r="O131" s="37"/>
      <c r="P131" s="38"/>
      <c r="Q131" s="132"/>
      <c r="R131" s="132"/>
      <c r="S131" s="132"/>
      <c r="T131" s="132"/>
      <c r="U131" s="16">
        <f>J131*M131</f>
        <v>200000</v>
      </c>
    </row>
    <row r="132" spans="2:22" ht="24.95" customHeight="1">
      <c r="B132" s="101"/>
      <c r="C132" s="99"/>
      <c r="D132" s="67" t="s">
        <v>95</v>
      </c>
      <c r="E132" s="10">
        <v>600000</v>
      </c>
      <c r="F132" s="10">
        <f>U132</f>
        <v>600000</v>
      </c>
      <c r="G132" s="10">
        <f t="shared" si="32"/>
        <v>0</v>
      </c>
      <c r="H132" s="217">
        <f t="shared" si="30"/>
        <v>0</v>
      </c>
      <c r="I132" s="1" t="s">
        <v>133</v>
      </c>
      <c r="J132" s="36"/>
      <c r="K132" s="54"/>
      <c r="L132" s="37"/>
      <c r="M132" s="38"/>
      <c r="N132" s="37"/>
      <c r="O132" s="37"/>
      <c r="P132" s="38"/>
      <c r="Q132" s="99"/>
      <c r="R132" s="99"/>
      <c r="S132" s="99"/>
      <c r="T132" s="99"/>
      <c r="U132" s="16">
        <f>SUM(U133:U133)</f>
        <v>600000</v>
      </c>
    </row>
    <row r="133" spans="2:22" ht="24.95" customHeight="1">
      <c r="B133" s="101"/>
      <c r="C133" s="100"/>
      <c r="D133" s="102"/>
      <c r="E133" s="10"/>
      <c r="F133" s="10"/>
      <c r="G133" s="10"/>
      <c r="H133" s="217"/>
      <c r="I133" s="1" t="s">
        <v>172</v>
      </c>
      <c r="J133" s="36">
        <v>150000</v>
      </c>
      <c r="K133" s="54" t="s">
        <v>63</v>
      </c>
      <c r="L133" s="37" t="s">
        <v>17</v>
      </c>
      <c r="M133" s="38">
        <v>4</v>
      </c>
      <c r="N133" s="54" t="s">
        <v>66</v>
      </c>
      <c r="O133" s="37"/>
      <c r="P133" s="38"/>
      <c r="Q133" s="99"/>
      <c r="R133" s="99"/>
      <c r="S133" s="99"/>
      <c r="T133" s="99"/>
      <c r="U133" s="16">
        <f>J133*M133</f>
        <v>600000</v>
      </c>
    </row>
    <row r="134" spans="2:22" ht="24.95" customHeight="1">
      <c r="B134" s="68" t="s">
        <v>96</v>
      </c>
      <c r="C134" s="326" t="s">
        <v>10</v>
      </c>
      <c r="D134" s="327"/>
      <c r="E134" s="10">
        <v>489059</v>
      </c>
      <c r="F134" s="10">
        <f>U134</f>
        <v>489039</v>
      </c>
      <c r="G134" s="10">
        <f t="shared" si="28"/>
        <v>-20</v>
      </c>
      <c r="H134" s="217">
        <f t="shared" si="30"/>
        <v>-4.0894861356122192E-3</v>
      </c>
      <c r="I134" s="15"/>
      <c r="J134" s="36"/>
      <c r="K134" s="37"/>
      <c r="L134" s="37"/>
      <c r="M134" s="38"/>
      <c r="N134" s="37"/>
      <c r="O134" s="37"/>
      <c r="P134" s="38"/>
      <c r="Q134" s="99"/>
      <c r="R134" s="99"/>
      <c r="S134" s="99"/>
      <c r="T134" s="99"/>
      <c r="U134" s="16">
        <f>U135</f>
        <v>489039</v>
      </c>
    </row>
    <row r="135" spans="2:22" ht="24.95" customHeight="1">
      <c r="B135" s="101"/>
      <c r="C135" s="67" t="s">
        <v>96</v>
      </c>
      <c r="D135" s="67" t="s">
        <v>9</v>
      </c>
      <c r="E135" s="10">
        <v>489059</v>
      </c>
      <c r="F135" s="10">
        <f>F136</f>
        <v>489039</v>
      </c>
      <c r="G135" s="10">
        <f t="shared" si="28"/>
        <v>-20</v>
      </c>
      <c r="H135" s="217">
        <f t="shared" si="30"/>
        <v>-4.0894861356122192E-3</v>
      </c>
      <c r="I135" s="1" t="s">
        <v>219</v>
      </c>
      <c r="J135" s="36"/>
      <c r="K135" s="37"/>
      <c r="L135" s="37"/>
      <c r="M135" s="38"/>
      <c r="N135" s="37"/>
      <c r="O135" s="37"/>
      <c r="P135" s="38"/>
      <c r="Q135" s="99"/>
      <c r="R135" s="99"/>
      <c r="S135" s="99"/>
      <c r="T135" s="99"/>
      <c r="U135" s="16">
        <f>U136</f>
        <v>489039</v>
      </c>
    </row>
    <row r="136" spans="2:22" ht="24.95" customHeight="1">
      <c r="B136" s="101"/>
      <c r="C136" s="99"/>
      <c r="D136" s="67" t="s">
        <v>96</v>
      </c>
      <c r="E136" s="10">
        <v>489059</v>
      </c>
      <c r="F136" s="10">
        <f>U136</f>
        <v>489039</v>
      </c>
      <c r="G136" s="10">
        <f t="shared" si="28"/>
        <v>-20</v>
      </c>
      <c r="H136" s="217">
        <f t="shared" si="30"/>
        <v>-4.0894861356122192E-3</v>
      </c>
      <c r="I136" s="1" t="s">
        <v>101</v>
      </c>
      <c r="J136" s="36">
        <v>489039</v>
      </c>
      <c r="K136" s="37" t="s">
        <v>16</v>
      </c>
      <c r="L136" s="37" t="s">
        <v>17</v>
      </c>
      <c r="M136" s="38">
        <v>1</v>
      </c>
      <c r="N136" s="37" t="s">
        <v>20</v>
      </c>
      <c r="O136" s="37" t="s">
        <v>1</v>
      </c>
      <c r="P136" s="38" t="s">
        <v>1</v>
      </c>
      <c r="Q136" s="99" t="s">
        <v>1</v>
      </c>
      <c r="R136" s="99"/>
      <c r="S136" s="99"/>
      <c r="T136" s="99"/>
      <c r="U136" s="16">
        <f>J136</f>
        <v>489039</v>
      </c>
      <c r="V136" s="12"/>
    </row>
    <row r="137" spans="2:22" ht="24.95" customHeight="1">
      <c r="B137" s="68" t="s">
        <v>98</v>
      </c>
      <c r="C137" s="326" t="s">
        <v>84</v>
      </c>
      <c r="D137" s="327"/>
      <c r="E137" s="10">
        <v>333711</v>
      </c>
      <c r="F137" s="10">
        <f>U137</f>
        <v>324711</v>
      </c>
      <c r="G137" s="10">
        <f t="shared" ref="G137:G140" si="33">F137-E137</f>
        <v>-9000</v>
      </c>
      <c r="H137" s="217">
        <f t="shared" si="30"/>
        <v>-2.6969443620378115</v>
      </c>
      <c r="I137" s="15"/>
      <c r="J137" s="36"/>
      <c r="K137" s="37"/>
      <c r="L137" s="37"/>
      <c r="M137" s="38"/>
      <c r="N137" s="37"/>
      <c r="O137" s="37"/>
      <c r="P137" s="38"/>
      <c r="Q137" s="99"/>
      <c r="R137" s="99"/>
      <c r="S137" s="99"/>
      <c r="T137" s="99"/>
      <c r="U137" s="16">
        <f>U138</f>
        <v>324711</v>
      </c>
    </row>
    <row r="138" spans="2:22" ht="24.95" customHeight="1">
      <c r="B138" s="101"/>
      <c r="C138" s="67" t="s">
        <v>98</v>
      </c>
      <c r="D138" s="67" t="s">
        <v>73</v>
      </c>
      <c r="E138" s="10">
        <v>333711</v>
      </c>
      <c r="F138" s="10">
        <f>SUM(F139,F140,F141)</f>
        <v>324711</v>
      </c>
      <c r="G138" s="10">
        <f t="shared" si="33"/>
        <v>-9000</v>
      </c>
      <c r="H138" s="217">
        <f t="shared" si="30"/>
        <v>-2.6969443620378115</v>
      </c>
      <c r="I138" s="1" t="s">
        <v>103</v>
      </c>
      <c r="J138" s="36"/>
      <c r="K138" s="37"/>
      <c r="L138" s="37"/>
      <c r="M138" s="38"/>
      <c r="N138" s="37"/>
      <c r="O138" s="37"/>
      <c r="P138" s="38"/>
      <c r="Q138" s="99"/>
      <c r="R138" s="99"/>
      <c r="S138" s="99"/>
      <c r="T138" s="99"/>
      <c r="U138" s="16">
        <f>SUM(U139,U140,U141)</f>
        <v>324711</v>
      </c>
    </row>
    <row r="139" spans="2:22" ht="24.95" customHeight="1">
      <c r="B139" s="101"/>
      <c r="C139" s="75"/>
      <c r="D139" s="67" t="s">
        <v>97</v>
      </c>
      <c r="E139" s="221">
        <v>300180</v>
      </c>
      <c r="F139" s="221">
        <f>U139</f>
        <v>291180</v>
      </c>
      <c r="G139" s="10">
        <f t="shared" si="33"/>
        <v>-9000</v>
      </c>
      <c r="H139" s="217">
        <f t="shared" si="30"/>
        <v>-2.9982010793523983</v>
      </c>
      <c r="I139" s="1" t="s">
        <v>102</v>
      </c>
      <c r="J139" s="36">
        <v>291180</v>
      </c>
      <c r="K139" s="37" t="s">
        <v>16</v>
      </c>
      <c r="L139" s="37" t="s">
        <v>17</v>
      </c>
      <c r="M139" s="38">
        <v>1</v>
      </c>
      <c r="N139" s="37" t="s">
        <v>20</v>
      </c>
      <c r="O139" s="37" t="s">
        <v>1</v>
      </c>
      <c r="P139" s="38" t="s">
        <v>1</v>
      </c>
      <c r="Q139" s="99" t="s">
        <v>1</v>
      </c>
      <c r="R139" s="99"/>
      <c r="S139" s="99"/>
      <c r="T139" s="99"/>
      <c r="U139" s="16">
        <f>J139*M139</f>
        <v>291180</v>
      </c>
    </row>
    <row r="140" spans="2:22" ht="24.95" customHeight="1">
      <c r="B140" s="101"/>
      <c r="C140" s="99"/>
      <c r="D140" s="67" t="s">
        <v>99</v>
      </c>
      <c r="E140" s="10">
        <v>17531</v>
      </c>
      <c r="F140" s="10">
        <f>U140</f>
        <v>17531</v>
      </c>
      <c r="G140" s="10">
        <f t="shared" si="33"/>
        <v>0</v>
      </c>
      <c r="H140" s="217">
        <f>F140/E140*100-100</f>
        <v>0</v>
      </c>
      <c r="I140" s="1" t="s">
        <v>104</v>
      </c>
      <c r="J140" s="36">
        <v>17531</v>
      </c>
      <c r="K140" s="37" t="s">
        <v>16</v>
      </c>
      <c r="L140" s="37" t="s">
        <v>17</v>
      </c>
      <c r="M140" s="38">
        <v>1</v>
      </c>
      <c r="N140" s="37" t="s">
        <v>20</v>
      </c>
      <c r="O140" s="37" t="s">
        <v>1</v>
      </c>
      <c r="P140" s="38" t="s">
        <v>1</v>
      </c>
      <c r="Q140" s="99" t="s">
        <v>1</v>
      </c>
      <c r="R140" s="99"/>
      <c r="S140" s="99"/>
      <c r="T140" s="99"/>
      <c r="U140" s="16">
        <f>J140*M140</f>
        <v>17531</v>
      </c>
    </row>
    <row r="141" spans="2:22" ht="24.95" customHeight="1" thickBot="1">
      <c r="B141" s="48"/>
      <c r="C141" s="42"/>
      <c r="D141" s="73" t="s">
        <v>100</v>
      </c>
      <c r="E141" s="49">
        <v>16000</v>
      </c>
      <c r="F141" s="49">
        <f>U141</f>
        <v>16000</v>
      </c>
      <c r="G141" s="49">
        <f t="shared" ref="G141" si="34">F141-E141</f>
        <v>0</v>
      </c>
      <c r="H141" s="218">
        <v>0</v>
      </c>
      <c r="I141" s="74" t="s">
        <v>105</v>
      </c>
      <c r="J141" s="50">
        <v>16000</v>
      </c>
      <c r="K141" s="51" t="s">
        <v>16</v>
      </c>
      <c r="L141" s="51" t="s">
        <v>17</v>
      </c>
      <c r="M141" s="52">
        <v>1</v>
      </c>
      <c r="N141" s="51" t="s">
        <v>20</v>
      </c>
      <c r="O141" s="51" t="s">
        <v>1</v>
      </c>
      <c r="P141" s="52" t="s">
        <v>1</v>
      </c>
      <c r="Q141" s="42" t="s">
        <v>1</v>
      </c>
      <c r="R141" s="42"/>
      <c r="S141" s="42"/>
      <c r="T141" s="42"/>
      <c r="U141" s="53">
        <v>16000</v>
      </c>
    </row>
    <row r="142" spans="2:22" ht="18" customHeight="1">
      <c r="D142" s="5"/>
      <c r="E142" s="17"/>
      <c r="F142" s="17"/>
      <c r="G142" s="17"/>
      <c r="H142" s="6"/>
    </row>
    <row r="143" spans="2:22" ht="18" customHeight="1">
      <c r="D143" s="5"/>
      <c r="E143" s="17"/>
      <c r="F143" s="17"/>
      <c r="G143" s="17"/>
      <c r="H143" s="6"/>
      <c r="I143" s="5" t="s">
        <v>41</v>
      </c>
      <c r="J143" s="5" t="s">
        <v>1</v>
      </c>
    </row>
    <row r="144" spans="2:22" ht="18" customHeight="1">
      <c r="J144" s="32"/>
    </row>
  </sheetData>
  <mergeCells count="25">
    <mergeCell ref="I19:I20"/>
    <mergeCell ref="I26:I27"/>
    <mergeCell ref="I13:I15"/>
    <mergeCell ref="I16:I17"/>
    <mergeCell ref="I9:I11"/>
    <mergeCell ref="I3:U4"/>
    <mergeCell ref="B5:D5"/>
    <mergeCell ref="C6:D6"/>
    <mergeCell ref="B3:B4"/>
    <mergeCell ref="C3:C4"/>
    <mergeCell ref="D3:D4"/>
    <mergeCell ref="F3:F4"/>
    <mergeCell ref="E3:E4"/>
    <mergeCell ref="G3:H3"/>
    <mergeCell ref="C134:D134"/>
    <mergeCell ref="C137:D137"/>
    <mergeCell ref="C78:D78"/>
    <mergeCell ref="C74:D74"/>
    <mergeCell ref="I29:I31"/>
    <mergeCell ref="I32:I33"/>
    <mergeCell ref="I49:I50"/>
    <mergeCell ref="I36:I37"/>
    <mergeCell ref="I40:I42"/>
    <mergeCell ref="I43:I44"/>
    <mergeCell ref="I46:I47"/>
  </mergeCells>
  <phoneticPr fontId="2" type="noConversion"/>
  <printOptions horizontalCentered="1"/>
  <pageMargins left="0.15748031496062992" right="0.15748031496062992" top="0.19685039370078741" bottom="0.39370078740157483" header="0.19685039370078741" footer="0"/>
  <pageSetup paperSize="9" scale="68" fitToHeight="0" orientation="landscape" horizontalDpi="300" verticalDpi="300" r:id="rId1"/>
  <headerFooter alignWithMargins="0"/>
  <rowBreaks count="1" manualBreakCount="1">
    <brk id="33" min="1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G34"/>
  <sheetViews>
    <sheetView view="pageBreakPreview" zoomScaleSheetLayoutView="100" workbookViewId="0">
      <selection activeCell="M22" sqref="M22"/>
    </sheetView>
  </sheetViews>
  <sheetFormatPr defaultRowHeight="13.5"/>
  <cols>
    <col min="1" max="1" width="10.5546875" customWidth="1"/>
    <col min="2" max="2" width="12.21875" customWidth="1"/>
    <col min="3" max="3" width="13.88671875" customWidth="1"/>
    <col min="4" max="6" width="11.44140625" customWidth="1"/>
    <col min="7" max="7" width="47.77734375" customWidth="1"/>
    <col min="257" max="257" width="11.21875" customWidth="1"/>
    <col min="258" max="258" width="11.6640625" customWidth="1"/>
    <col min="259" max="259" width="12.5546875" customWidth="1"/>
    <col min="260" max="262" width="11.44140625" customWidth="1"/>
    <col min="263" max="263" width="48" customWidth="1"/>
    <col min="513" max="513" width="11.21875" customWidth="1"/>
    <col min="514" max="514" width="11.6640625" customWidth="1"/>
    <col min="515" max="515" width="12.5546875" customWidth="1"/>
    <col min="516" max="518" width="11.44140625" customWidth="1"/>
    <col min="519" max="519" width="48" customWidth="1"/>
    <col min="769" max="769" width="11.21875" customWidth="1"/>
    <col min="770" max="770" width="11.6640625" customWidth="1"/>
    <col min="771" max="771" width="12.5546875" customWidth="1"/>
    <col min="772" max="774" width="11.44140625" customWidth="1"/>
    <col min="775" max="775" width="48" customWidth="1"/>
    <col min="1025" max="1025" width="11.21875" customWidth="1"/>
    <col min="1026" max="1026" width="11.6640625" customWidth="1"/>
    <col min="1027" max="1027" width="12.5546875" customWidth="1"/>
    <col min="1028" max="1030" width="11.44140625" customWidth="1"/>
    <col min="1031" max="1031" width="48" customWidth="1"/>
    <col min="1281" max="1281" width="11.21875" customWidth="1"/>
    <col min="1282" max="1282" width="11.6640625" customWidth="1"/>
    <col min="1283" max="1283" width="12.5546875" customWidth="1"/>
    <col min="1284" max="1286" width="11.44140625" customWidth="1"/>
    <col min="1287" max="1287" width="48" customWidth="1"/>
    <col min="1537" max="1537" width="11.21875" customWidth="1"/>
    <col min="1538" max="1538" width="11.6640625" customWidth="1"/>
    <col min="1539" max="1539" width="12.5546875" customWidth="1"/>
    <col min="1540" max="1542" width="11.44140625" customWidth="1"/>
    <col min="1543" max="1543" width="48" customWidth="1"/>
    <col min="1793" max="1793" width="11.21875" customWidth="1"/>
    <col min="1794" max="1794" width="11.6640625" customWidth="1"/>
    <col min="1795" max="1795" width="12.5546875" customWidth="1"/>
    <col min="1796" max="1798" width="11.44140625" customWidth="1"/>
    <col min="1799" max="1799" width="48" customWidth="1"/>
    <col min="2049" max="2049" width="11.21875" customWidth="1"/>
    <col min="2050" max="2050" width="11.6640625" customWidth="1"/>
    <col min="2051" max="2051" width="12.5546875" customWidth="1"/>
    <col min="2052" max="2054" width="11.44140625" customWidth="1"/>
    <col min="2055" max="2055" width="48" customWidth="1"/>
    <col min="2305" max="2305" width="11.21875" customWidth="1"/>
    <col min="2306" max="2306" width="11.6640625" customWidth="1"/>
    <col min="2307" max="2307" width="12.5546875" customWidth="1"/>
    <col min="2308" max="2310" width="11.44140625" customWidth="1"/>
    <col min="2311" max="2311" width="48" customWidth="1"/>
    <col min="2561" max="2561" width="11.21875" customWidth="1"/>
    <col min="2562" max="2562" width="11.6640625" customWidth="1"/>
    <col min="2563" max="2563" width="12.5546875" customWidth="1"/>
    <col min="2564" max="2566" width="11.44140625" customWidth="1"/>
    <col min="2567" max="2567" width="48" customWidth="1"/>
    <col min="2817" max="2817" width="11.21875" customWidth="1"/>
    <col min="2818" max="2818" width="11.6640625" customWidth="1"/>
    <col min="2819" max="2819" width="12.5546875" customWidth="1"/>
    <col min="2820" max="2822" width="11.44140625" customWidth="1"/>
    <col min="2823" max="2823" width="48" customWidth="1"/>
    <col min="3073" max="3073" width="11.21875" customWidth="1"/>
    <col min="3074" max="3074" width="11.6640625" customWidth="1"/>
    <col min="3075" max="3075" width="12.5546875" customWidth="1"/>
    <col min="3076" max="3078" width="11.44140625" customWidth="1"/>
    <col min="3079" max="3079" width="48" customWidth="1"/>
    <col min="3329" max="3329" width="11.21875" customWidth="1"/>
    <col min="3330" max="3330" width="11.6640625" customWidth="1"/>
    <col min="3331" max="3331" width="12.5546875" customWidth="1"/>
    <col min="3332" max="3334" width="11.44140625" customWidth="1"/>
    <col min="3335" max="3335" width="48" customWidth="1"/>
    <col min="3585" max="3585" width="11.21875" customWidth="1"/>
    <col min="3586" max="3586" width="11.6640625" customWidth="1"/>
    <col min="3587" max="3587" width="12.5546875" customWidth="1"/>
    <col min="3588" max="3590" width="11.44140625" customWidth="1"/>
    <col min="3591" max="3591" width="48" customWidth="1"/>
    <col min="3841" max="3841" width="11.21875" customWidth="1"/>
    <col min="3842" max="3842" width="11.6640625" customWidth="1"/>
    <col min="3843" max="3843" width="12.5546875" customWidth="1"/>
    <col min="3844" max="3846" width="11.44140625" customWidth="1"/>
    <col min="3847" max="3847" width="48" customWidth="1"/>
    <col min="4097" max="4097" width="11.21875" customWidth="1"/>
    <col min="4098" max="4098" width="11.6640625" customWidth="1"/>
    <col min="4099" max="4099" width="12.5546875" customWidth="1"/>
    <col min="4100" max="4102" width="11.44140625" customWidth="1"/>
    <col min="4103" max="4103" width="48" customWidth="1"/>
    <col min="4353" max="4353" width="11.21875" customWidth="1"/>
    <col min="4354" max="4354" width="11.6640625" customWidth="1"/>
    <col min="4355" max="4355" width="12.5546875" customWidth="1"/>
    <col min="4356" max="4358" width="11.44140625" customWidth="1"/>
    <col min="4359" max="4359" width="48" customWidth="1"/>
    <col min="4609" max="4609" width="11.21875" customWidth="1"/>
    <col min="4610" max="4610" width="11.6640625" customWidth="1"/>
    <col min="4611" max="4611" width="12.5546875" customWidth="1"/>
    <col min="4612" max="4614" width="11.44140625" customWidth="1"/>
    <col min="4615" max="4615" width="48" customWidth="1"/>
    <col min="4865" max="4865" width="11.21875" customWidth="1"/>
    <col min="4866" max="4866" width="11.6640625" customWidth="1"/>
    <col min="4867" max="4867" width="12.5546875" customWidth="1"/>
    <col min="4868" max="4870" width="11.44140625" customWidth="1"/>
    <col min="4871" max="4871" width="48" customWidth="1"/>
    <col min="5121" max="5121" width="11.21875" customWidth="1"/>
    <col min="5122" max="5122" width="11.6640625" customWidth="1"/>
    <col min="5123" max="5123" width="12.5546875" customWidth="1"/>
    <col min="5124" max="5126" width="11.44140625" customWidth="1"/>
    <col min="5127" max="5127" width="48" customWidth="1"/>
    <col min="5377" max="5377" width="11.21875" customWidth="1"/>
    <col min="5378" max="5378" width="11.6640625" customWidth="1"/>
    <col min="5379" max="5379" width="12.5546875" customWidth="1"/>
    <col min="5380" max="5382" width="11.44140625" customWidth="1"/>
    <col min="5383" max="5383" width="48" customWidth="1"/>
    <col min="5633" max="5633" width="11.21875" customWidth="1"/>
    <col min="5634" max="5634" width="11.6640625" customWidth="1"/>
    <col min="5635" max="5635" width="12.5546875" customWidth="1"/>
    <col min="5636" max="5638" width="11.44140625" customWidth="1"/>
    <col min="5639" max="5639" width="48" customWidth="1"/>
    <col min="5889" max="5889" width="11.21875" customWidth="1"/>
    <col min="5890" max="5890" width="11.6640625" customWidth="1"/>
    <col min="5891" max="5891" width="12.5546875" customWidth="1"/>
    <col min="5892" max="5894" width="11.44140625" customWidth="1"/>
    <col min="5895" max="5895" width="48" customWidth="1"/>
    <col min="6145" max="6145" width="11.21875" customWidth="1"/>
    <col min="6146" max="6146" width="11.6640625" customWidth="1"/>
    <col min="6147" max="6147" width="12.5546875" customWidth="1"/>
    <col min="6148" max="6150" width="11.44140625" customWidth="1"/>
    <col min="6151" max="6151" width="48" customWidth="1"/>
    <col min="6401" max="6401" width="11.21875" customWidth="1"/>
    <col min="6402" max="6402" width="11.6640625" customWidth="1"/>
    <col min="6403" max="6403" width="12.5546875" customWidth="1"/>
    <col min="6404" max="6406" width="11.44140625" customWidth="1"/>
    <col min="6407" max="6407" width="48" customWidth="1"/>
    <col min="6657" max="6657" width="11.21875" customWidth="1"/>
    <col min="6658" max="6658" width="11.6640625" customWidth="1"/>
    <col min="6659" max="6659" width="12.5546875" customWidth="1"/>
    <col min="6660" max="6662" width="11.44140625" customWidth="1"/>
    <col min="6663" max="6663" width="48" customWidth="1"/>
    <col min="6913" max="6913" width="11.21875" customWidth="1"/>
    <col min="6914" max="6914" width="11.6640625" customWidth="1"/>
    <col min="6915" max="6915" width="12.5546875" customWidth="1"/>
    <col min="6916" max="6918" width="11.44140625" customWidth="1"/>
    <col min="6919" max="6919" width="48" customWidth="1"/>
    <col min="7169" max="7169" width="11.21875" customWidth="1"/>
    <col min="7170" max="7170" width="11.6640625" customWidth="1"/>
    <col min="7171" max="7171" width="12.5546875" customWidth="1"/>
    <col min="7172" max="7174" width="11.44140625" customWidth="1"/>
    <col min="7175" max="7175" width="48" customWidth="1"/>
    <col min="7425" max="7425" width="11.21875" customWidth="1"/>
    <col min="7426" max="7426" width="11.6640625" customWidth="1"/>
    <col min="7427" max="7427" width="12.5546875" customWidth="1"/>
    <col min="7428" max="7430" width="11.44140625" customWidth="1"/>
    <col min="7431" max="7431" width="48" customWidth="1"/>
    <col min="7681" max="7681" width="11.21875" customWidth="1"/>
    <col min="7682" max="7682" width="11.6640625" customWidth="1"/>
    <col min="7683" max="7683" width="12.5546875" customWidth="1"/>
    <col min="7684" max="7686" width="11.44140625" customWidth="1"/>
    <col min="7687" max="7687" width="48" customWidth="1"/>
    <col min="7937" max="7937" width="11.21875" customWidth="1"/>
    <col min="7938" max="7938" width="11.6640625" customWidth="1"/>
    <col min="7939" max="7939" width="12.5546875" customWidth="1"/>
    <col min="7940" max="7942" width="11.44140625" customWidth="1"/>
    <col min="7943" max="7943" width="48" customWidth="1"/>
    <col min="8193" max="8193" width="11.21875" customWidth="1"/>
    <col min="8194" max="8194" width="11.6640625" customWidth="1"/>
    <col min="8195" max="8195" width="12.5546875" customWidth="1"/>
    <col min="8196" max="8198" width="11.44140625" customWidth="1"/>
    <col min="8199" max="8199" width="48" customWidth="1"/>
    <col min="8449" max="8449" width="11.21875" customWidth="1"/>
    <col min="8450" max="8450" width="11.6640625" customWidth="1"/>
    <col min="8451" max="8451" width="12.5546875" customWidth="1"/>
    <col min="8452" max="8454" width="11.44140625" customWidth="1"/>
    <col min="8455" max="8455" width="48" customWidth="1"/>
    <col min="8705" max="8705" width="11.21875" customWidth="1"/>
    <col min="8706" max="8706" width="11.6640625" customWidth="1"/>
    <col min="8707" max="8707" width="12.5546875" customWidth="1"/>
    <col min="8708" max="8710" width="11.44140625" customWidth="1"/>
    <col min="8711" max="8711" width="48" customWidth="1"/>
    <col min="8961" max="8961" width="11.21875" customWidth="1"/>
    <col min="8962" max="8962" width="11.6640625" customWidth="1"/>
    <col min="8963" max="8963" width="12.5546875" customWidth="1"/>
    <col min="8964" max="8966" width="11.44140625" customWidth="1"/>
    <col min="8967" max="8967" width="48" customWidth="1"/>
    <col min="9217" max="9217" width="11.21875" customWidth="1"/>
    <col min="9218" max="9218" width="11.6640625" customWidth="1"/>
    <col min="9219" max="9219" width="12.5546875" customWidth="1"/>
    <col min="9220" max="9222" width="11.44140625" customWidth="1"/>
    <col min="9223" max="9223" width="48" customWidth="1"/>
    <col min="9473" max="9473" width="11.21875" customWidth="1"/>
    <col min="9474" max="9474" width="11.6640625" customWidth="1"/>
    <col min="9475" max="9475" width="12.5546875" customWidth="1"/>
    <col min="9476" max="9478" width="11.44140625" customWidth="1"/>
    <col min="9479" max="9479" width="48" customWidth="1"/>
    <col min="9729" max="9729" width="11.21875" customWidth="1"/>
    <col min="9730" max="9730" width="11.6640625" customWidth="1"/>
    <col min="9731" max="9731" width="12.5546875" customWidth="1"/>
    <col min="9732" max="9734" width="11.44140625" customWidth="1"/>
    <col min="9735" max="9735" width="48" customWidth="1"/>
    <col min="9985" max="9985" width="11.21875" customWidth="1"/>
    <col min="9986" max="9986" width="11.6640625" customWidth="1"/>
    <col min="9987" max="9987" width="12.5546875" customWidth="1"/>
    <col min="9988" max="9990" width="11.44140625" customWidth="1"/>
    <col min="9991" max="9991" width="48" customWidth="1"/>
    <col min="10241" max="10241" width="11.21875" customWidth="1"/>
    <col min="10242" max="10242" width="11.6640625" customWidth="1"/>
    <col min="10243" max="10243" width="12.5546875" customWidth="1"/>
    <col min="10244" max="10246" width="11.44140625" customWidth="1"/>
    <col min="10247" max="10247" width="48" customWidth="1"/>
    <col min="10497" max="10497" width="11.21875" customWidth="1"/>
    <col min="10498" max="10498" width="11.6640625" customWidth="1"/>
    <col min="10499" max="10499" width="12.5546875" customWidth="1"/>
    <col min="10500" max="10502" width="11.44140625" customWidth="1"/>
    <col min="10503" max="10503" width="48" customWidth="1"/>
    <col min="10753" max="10753" width="11.21875" customWidth="1"/>
    <col min="10754" max="10754" width="11.6640625" customWidth="1"/>
    <col min="10755" max="10755" width="12.5546875" customWidth="1"/>
    <col min="10756" max="10758" width="11.44140625" customWidth="1"/>
    <col min="10759" max="10759" width="48" customWidth="1"/>
    <col min="11009" max="11009" width="11.21875" customWidth="1"/>
    <col min="11010" max="11010" width="11.6640625" customWidth="1"/>
    <col min="11011" max="11011" width="12.5546875" customWidth="1"/>
    <col min="11012" max="11014" width="11.44140625" customWidth="1"/>
    <col min="11015" max="11015" width="48" customWidth="1"/>
    <col min="11265" max="11265" width="11.21875" customWidth="1"/>
    <col min="11266" max="11266" width="11.6640625" customWidth="1"/>
    <col min="11267" max="11267" width="12.5546875" customWidth="1"/>
    <col min="11268" max="11270" width="11.44140625" customWidth="1"/>
    <col min="11271" max="11271" width="48" customWidth="1"/>
    <col min="11521" max="11521" width="11.21875" customWidth="1"/>
    <col min="11522" max="11522" width="11.6640625" customWidth="1"/>
    <col min="11523" max="11523" width="12.5546875" customWidth="1"/>
    <col min="11524" max="11526" width="11.44140625" customWidth="1"/>
    <col min="11527" max="11527" width="48" customWidth="1"/>
    <col min="11777" max="11777" width="11.21875" customWidth="1"/>
    <col min="11778" max="11778" width="11.6640625" customWidth="1"/>
    <col min="11779" max="11779" width="12.5546875" customWidth="1"/>
    <col min="11780" max="11782" width="11.44140625" customWidth="1"/>
    <col min="11783" max="11783" width="48" customWidth="1"/>
    <col min="12033" max="12033" width="11.21875" customWidth="1"/>
    <col min="12034" max="12034" width="11.6640625" customWidth="1"/>
    <col min="12035" max="12035" width="12.5546875" customWidth="1"/>
    <col min="12036" max="12038" width="11.44140625" customWidth="1"/>
    <col min="12039" max="12039" width="48" customWidth="1"/>
    <col min="12289" max="12289" width="11.21875" customWidth="1"/>
    <col min="12290" max="12290" width="11.6640625" customWidth="1"/>
    <col min="12291" max="12291" width="12.5546875" customWidth="1"/>
    <col min="12292" max="12294" width="11.44140625" customWidth="1"/>
    <col min="12295" max="12295" width="48" customWidth="1"/>
    <col min="12545" max="12545" width="11.21875" customWidth="1"/>
    <col min="12546" max="12546" width="11.6640625" customWidth="1"/>
    <col min="12547" max="12547" width="12.5546875" customWidth="1"/>
    <col min="12548" max="12550" width="11.44140625" customWidth="1"/>
    <col min="12551" max="12551" width="48" customWidth="1"/>
    <col min="12801" max="12801" width="11.21875" customWidth="1"/>
    <col min="12802" max="12802" width="11.6640625" customWidth="1"/>
    <col min="12803" max="12803" width="12.5546875" customWidth="1"/>
    <col min="12804" max="12806" width="11.44140625" customWidth="1"/>
    <col min="12807" max="12807" width="48" customWidth="1"/>
    <col min="13057" max="13057" width="11.21875" customWidth="1"/>
    <col min="13058" max="13058" width="11.6640625" customWidth="1"/>
    <col min="13059" max="13059" width="12.5546875" customWidth="1"/>
    <col min="13060" max="13062" width="11.44140625" customWidth="1"/>
    <col min="13063" max="13063" width="48" customWidth="1"/>
    <col min="13313" max="13313" width="11.21875" customWidth="1"/>
    <col min="13314" max="13314" width="11.6640625" customWidth="1"/>
    <col min="13315" max="13315" width="12.5546875" customWidth="1"/>
    <col min="13316" max="13318" width="11.44140625" customWidth="1"/>
    <col min="13319" max="13319" width="48" customWidth="1"/>
    <col min="13569" max="13569" width="11.21875" customWidth="1"/>
    <col min="13570" max="13570" width="11.6640625" customWidth="1"/>
    <col min="13571" max="13571" width="12.5546875" customWidth="1"/>
    <col min="13572" max="13574" width="11.44140625" customWidth="1"/>
    <col min="13575" max="13575" width="48" customWidth="1"/>
    <col min="13825" max="13825" width="11.21875" customWidth="1"/>
    <col min="13826" max="13826" width="11.6640625" customWidth="1"/>
    <col min="13827" max="13827" width="12.5546875" customWidth="1"/>
    <col min="13828" max="13830" width="11.44140625" customWidth="1"/>
    <col min="13831" max="13831" width="48" customWidth="1"/>
    <col min="14081" max="14081" width="11.21875" customWidth="1"/>
    <col min="14082" max="14082" width="11.6640625" customWidth="1"/>
    <col min="14083" max="14083" width="12.5546875" customWidth="1"/>
    <col min="14084" max="14086" width="11.44140625" customWidth="1"/>
    <col min="14087" max="14087" width="48" customWidth="1"/>
    <col min="14337" max="14337" width="11.21875" customWidth="1"/>
    <col min="14338" max="14338" width="11.6640625" customWidth="1"/>
    <col min="14339" max="14339" width="12.5546875" customWidth="1"/>
    <col min="14340" max="14342" width="11.44140625" customWidth="1"/>
    <col min="14343" max="14343" width="48" customWidth="1"/>
    <col min="14593" max="14593" width="11.21875" customWidth="1"/>
    <col min="14594" max="14594" width="11.6640625" customWidth="1"/>
    <col min="14595" max="14595" width="12.5546875" customWidth="1"/>
    <col min="14596" max="14598" width="11.44140625" customWidth="1"/>
    <col min="14599" max="14599" width="48" customWidth="1"/>
    <col min="14849" max="14849" width="11.21875" customWidth="1"/>
    <col min="14850" max="14850" width="11.6640625" customWidth="1"/>
    <col min="14851" max="14851" width="12.5546875" customWidth="1"/>
    <col min="14852" max="14854" width="11.44140625" customWidth="1"/>
    <col min="14855" max="14855" width="48" customWidth="1"/>
    <col min="15105" max="15105" width="11.21875" customWidth="1"/>
    <col min="15106" max="15106" width="11.6640625" customWidth="1"/>
    <col min="15107" max="15107" width="12.5546875" customWidth="1"/>
    <col min="15108" max="15110" width="11.44140625" customWidth="1"/>
    <col min="15111" max="15111" width="48" customWidth="1"/>
    <col min="15361" max="15361" width="11.21875" customWidth="1"/>
    <col min="15362" max="15362" width="11.6640625" customWidth="1"/>
    <col min="15363" max="15363" width="12.5546875" customWidth="1"/>
    <col min="15364" max="15366" width="11.44140625" customWidth="1"/>
    <col min="15367" max="15367" width="48" customWidth="1"/>
    <col min="15617" max="15617" width="11.21875" customWidth="1"/>
    <col min="15618" max="15618" width="11.6640625" customWidth="1"/>
    <col min="15619" max="15619" width="12.5546875" customWidth="1"/>
    <col min="15620" max="15622" width="11.44140625" customWidth="1"/>
    <col min="15623" max="15623" width="48" customWidth="1"/>
    <col min="15873" max="15873" width="11.21875" customWidth="1"/>
    <col min="15874" max="15874" width="11.6640625" customWidth="1"/>
    <col min="15875" max="15875" width="12.5546875" customWidth="1"/>
    <col min="15876" max="15878" width="11.44140625" customWidth="1"/>
    <col min="15879" max="15879" width="48" customWidth="1"/>
    <col min="16129" max="16129" width="11.21875" customWidth="1"/>
    <col min="16130" max="16130" width="11.6640625" customWidth="1"/>
    <col min="16131" max="16131" width="12.5546875" customWidth="1"/>
    <col min="16132" max="16134" width="11.44140625" customWidth="1"/>
    <col min="16135" max="16135" width="48" customWidth="1"/>
  </cols>
  <sheetData>
    <row r="1" spans="1:7" ht="26.25">
      <c r="A1" s="343" t="s">
        <v>246</v>
      </c>
      <c r="B1" s="343"/>
      <c r="C1" s="343"/>
      <c r="D1" s="343"/>
      <c r="E1" s="343"/>
      <c r="F1" s="343"/>
      <c r="G1" s="343"/>
    </row>
    <row r="2" spans="1:7" ht="17.25" customHeight="1" thickBot="1">
      <c r="A2" s="86" t="s">
        <v>174</v>
      </c>
      <c r="B2" s="87"/>
      <c r="C2" s="88"/>
      <c r="D2" s="89"/>
      <c r="E2" s="90"/>
      <c r="F2" s="89"/>
      <c r="G2" s="87"/>
    </row>
    <row r="3" spans="1:7" ht="18" customHeight="1">
      <c r="A3" s="94" t="s">
        <v>175</v>
      </c>
      <c r="B3" s="95" t="s">
        <v>3</v>
      </c>
      <c r="C3" s="95" t="s">
        <v>4</v>
      </c>
      <c r="D3" s="96" t="s">
        <v>176</v>
      </c>
      <c r="E3" s="96" t="s">
        <v>177</v>
      </c>
      <c r="F3" s="96" t="s">
        <v>178</v>
      </c>
      <c r="G3" s="97" t="s">
        <v>179</v>
      </c>
    </row>
    <row r="4" spans="1:7" ht="18" customHeight="1">
      <c r="A4" s="344" t="s">
        <v>180</v>
      </c>
      <c r="B4" s="345"/>
      <c r="C4" s="346"/>
      <c r="D4" s="192">
        <f>SUM(D5:D7)</f>
        <v>23980000</v>
      </c>
      <c r="E4" s="192">
        <f>SUM(E5:E7)</f>
        <v>19680000</v>
      </c>
      <c r="F4" s="193">
        <f t="shared" ref="F4:F7" si="0">E4-D4</f>
        <v>-4300000</v>
      </c>
      <c r="G4" s="235"/>
    </row>
    <row r="5" spans="1:7" ht="18" customHeight="1">
      <c r="A5" s="128" t="s">
        <v>251</v>
      </c>
      <c r="B5" s="130" t="s">
        <v>251</v>
      </c>
      <c r="C5" s="130"/>
      <c r="D5" s="202">
        <f>총괄!E10</f>
        <v>19000000</v>
      </c>
      <c r="E5" s="202">
        <f>총괄!F10</f>
        <v>15500000</v>
      </c>
      <c r="F5" s="202">
        <f t="shared" si="0"/>
        <v>-3500000</v>
      </c>
      <c r="G5" s="203" t="s">
        <v>256</v>
      </c>
    </row>
    <row r="6" spans="1:7" ht="17.25" customHeight="1">
      <c r="A6" s="243" t="s">
        <v>252</v>
      </c>
      <c r="B6" s="244" t="s">
        <v>253</v>
      </c>
      <c r="C6" s="130" t="s">
        <v>254</v>
      </c>
      <c r="D6" s="245">
        <f>총괄!E20</f>
        <v>1380000</v>
      </c>
      <c r="E6" s="248">
        <f>총괄!F20</f>
        <v>1480000</v>
      </c>
      <c r="F6" s="202">
        <f t="shared" si="0"/>
        <v>100000</v>
      </c>
      <c r="G6" s="246" t="s">
        <v>255</v>
      </c>
    </row>
    <row r="7" spans="1:7" ht="17.25" customHeight="1" thickBot="1">
      <c r="A7" s="237" t="s">
        <v>297</v>
      </c>
      <c r="B7" s="239" t="s">
        <v>297</v>
      </c>
      <c r="C7" s="123" t="s">
        <v>297</v>
      </c>
      <c r="D7" s="238">
        <f>총괄!E14</f>
        <v>3600000</v>
      </c>
      <c r="E7" s="249">
        <f>총괄!F14</f>
        <v>2700000</v>
      </c>
      <c r="F7" s="194">
        <f t="shared" si="0"/>
        <v>-900000</v>
      </c>
      <c r="G7" s="247" t="s">
        <v>298</v>
      </c>
    </row>
    <row r="8" spans="1:7" ht="17.25" customHeight="1">
      <c r="A8" s="231"/>
      <c r="B8" s="231"/>
      <c r="C8" s="231"/>
      <c r="D8" s="232"/>
      <c r="E8" s="233"/>
      <c r="F8" s="232"/>
      <c r="G8" s="234"/>
    </row>
    <row r="9" spans="1:7" ht="17.25" customHeight="1" thickBot="1">
      <c r="A9" s="124" t="s">
        <v>181</v>
      </c>
      <c r="B9" s="125"/>
      <c r="C9" s="126"/>
      <c r="D9" s="195"/>
      <c r="E9" s="196"/>
      <c r="F9" s="195"/>
      <c r="G9" s="91"/>
    </row>
    <row r="10" spans="1:7" ht="18" customHeight="1">
      <c r="A10" s="94" t="s">
        <v>175</v>
      </c>
      <c r="B10" s="95" t="s">
        <v>3</v>
      </c>
      <c r="C10" s="95" t="s">
        <v>4</v>
      </c>
      <c r="D10" s="197" t="s">
        <v>176</v>
      </c>
      <c r="E10" s="197" t="s">
        <v>177</v>
      </c>
      <c r="F10" s="197" t="s">
        <v>178</v>
      </c>
      <c r="G10" s="97" t="s">
        <v>179</v>
      </c>
    </row>
    <row r="11" spans="1:7" ht="24" customHeight="1">
      <c r="A11" s="344" t="s">
        <v>180</v>
      </c>
      <c r="B11" s="345"/>
      <c r="C11" s="346"/>
      <c r="D11" s="192">
        <f>SUM(D12:D31)</f>
        <v>52207279</v>
      </c>
      <c r="E11" s="192">
        <f>SUM(E12:E31)</f>
        <v>47907279</v>
      </c>
      <c r="F11" s="192">
        <f>E11-D11</f>
        <v>-4300000</v>
      </c>
      <c r="G11" s="98"/>
    </row>
    <row r="12" spans="1:7" ht="18" customHeight="1">
      <c r="A12" s="128" t="s">
        <v>217</v>
      </c>
      <c r="B12" s="130" t="s">
        <v>182</v>
      </c>
      <c r="C12" s="127" t="s">
        <v>257</v>
      </c>
      <c r="D12" s="198">
        <f>총괄!L12</f>
        <v>8609040</v>
      </c>
      <c r="E12" s="198">
        <f>총괄!M12</f>
        <v>8156560</v>
      </c>
      <c r="F12" s="199">
        <f t="shared" ref="F12:F31" si="1">E12-D12</f>
        <v>-452480</v>
      </c>
      <c r="G12" s="236" t="s">
        <v>259</v>
      </c>
    </row>
    <row r="13" spans="1:7" ht="18" customHeight="1">
      <c r="A13" s="128"/>
      <c r="B13" s="227"/>
      <c r="C13" s="127" t="s">
        <v>258</v>
      </c>
      <c r="D13" s="198">
        <f>총괄!L13</f>
        <v>1500000</v>
      </c>
      <c r="E13" s="198">
        <f>총괄!M13</f>
        <v>900000</v>
      </c>
      <c r="F13" s="199">
        <f t="shared" si="1"/>
        <v>-600000</v>
      </c>
      <c r="G13" s="241" t="s">
        <v>260</v>
      </c>
    </row>
    <row r="14" spans="1:7" ht="18" customHeight="1">
      <c r="A14" s="224"/>
      <c r="B14" s="130" t="s">
        <v>263</v>
      </c>
      <c r="C14" s="127" t="s">
        <v>262</v>
      </c>
      <c r="D14" s="198">
        <f>총괄!L15</f>
        <v>600000</v>
      </c>
      <c r="E14" s="198">
        <f>총괄!M15</f>
        <v>340000</v>
      </c>
      <c r="F14" s="199">
        <f t="shared" si="1"/>
        <v>-260000</v>
      </c>
      <c r="G14" s="341" t="s">
        <v>270</v>
      </c>
    </row>
    <row r="15" spans="1:7" ht="18" customHeight="1">
      <c r="A15" s="224"/>
      <c r="B15" s="227"/>
      <c r="C15" s="127" t="s">
        <v>264</v>
      </c>
      <c r="D15" s="198">
        <f>총괄!L16</f>
        <v>200000</v>
      </c>
      <c r="E15" s="198">
        <f>총괄!M16</f>
        <v>100000</v>
      </c>
      <c r="F15" s="199">
        <f t="shared" si="1"/>
        <v>-100000</v>
      </c>
      <c r="G15" s="342"/>
    </row>
    <row r="16" spans="1:7" ht="18" customHeight="1">
      <c r="A16" s="224"/>
      <c r="B16" s="130" t="s">
        <v>275</v>
      </c>
      <c r="C16" s="127" t="s">
        <v>276</v>
      </c>
      <c r="D16" s="198">
        <f>총괄!L18</f>
        <v>700000</v>
      </c>
      <c r="E16" s="198">
        <f>총괄!M18</f>
        <v>400000</v>
      </c>
      <c r="F16" s="199">
        <f t="shared" si="1"/>
        <v>-300000</v>
      </c>
      <c r="G16" s="340" t="s">
        <v>281</v>
      </c>
    </row>
    <row r="17" spans="1:7" ht="18" customHeight="1">
      <c r="A17" s="224"/>
      <c r="B17" s="227"/>
      <c r="C17" s="127" t="s">
        <v>277</v>
      </c>
      <c r="D17" s="198">
        <f>총괄!L19</f>
        <v>9000000</v>
      </c>
      <c r="E17" s="198">
        <f>총괄!M19</f>
        <v>7350000</v>
      </c>
      <c r="F17" s="199">
        <f t="shared" si="1"/>
        <v>-1650000</v>
      </c>
      <c r="G17" s="341"/>
    </row>
    <row r="18" spans="1:7" ht="18" customHeight="1">
      <c r="A18" s="224"/>
      <c r="B18" s="227"/>
      <c r="C18" s="127" t="s">
        <v>278</v>
      </c>
      <c r="D18" s="198">
        <f>총괄!L20</f>
        <v>5550000</v>
      </c>
      <c r="E18" s="198">
        <f>총괄!M20</f>
        <v>4660000</v>
      </c>
      <c r="F18" s="199">
        <f t="shared" si="1"/>
        <v>-890000</v>
      </c>
      <c r="G18" s="341"/>
    </row>
    <row r="19" spans="1:7" ht="18" customHeight="1">
      <c r="A19" s="224"/>
      <c r="B19" s="227"/>
      <c r="C19" s="127" t="s">
        <v>279</v>
      </c>
      <c r="D19" s="198">
        <f>총괄!L21</f>
        <v>4500000</v>
      </c>
      <c r="E19" s="198">
        <f>총괄!M21</f>
        <v>4200000</v>
      </c>
      <c r="F19" s="199">
        <f t="shared" si="1"/>
        <v>-300000</v>
      </c>
      <c r="G19" s="341"/>
    </row>
    <row r="20" spans="1:7" ht="18" customHeight="1">
      <c r="A20" s="224"/>
      <c r="B20" s="227"/>
      <c r="C20" s="127" t="s">
        <v>280</v>
      </c>
      <c r="D20" s="198">
        <f>총괄!L22</f>
        <v>3000000</v>
      </c>
      <c r="E20" s="198">
        <f>총괄!M22</f>
        <v>2080000</v>
      </c>
      <c r="F20" s="199">
        <f t="shared" si="1"/>
        <v>-920000</v>
      </c>
      <c r="G20" s="342"/>
    </row>
    <row r="21" spans="1:7" ht="18" customHeight="1">
      <c r="A21" s="128" t="s">
        <v>268</v>
      </c>
      <c r="B21" s="225" t="s">
        <v>265</v>
      </c>
      <c r="C21" s="129" t="s">
        <v>266</v>
      </c>
      <c r="D21" s="198">
        <f>총괄!L29</f>
        <v>1400000</v>
      </c>
      <c r="E21" s="198">
        <f>총괄!M29</f>
        <v>1320000</v>
      </c>
      <c r="F21" s="199">
        <f t="shared" si="1"/>
        <v>-80000</v>
      </c>
      <c r="G21" s="229" t="s">
        <v>267</v>
      </c>
    </row>
    <row r="22" spans="1:7" ht="18" customHeight="1">
      <c r="A22" s="224"/>
      <c r="B22" s="225" t="s">
        <v>269</v>
      </c>
      <c r="C22" s="129" t="s">
        <v>271</v>
      </c>
      <c r="D22" s="198">
        <f>총괄!L32</f>
        <v>680000</v>
      </c>
      <c r="E22" s="198">
        <f>총괄!M32</f>
        <v>3700000</v>
      </c>
      <c r="F22" s="199">
        <f t="shared" si="1"/>
        <v>3020000</v>
      </c>
      <c r="G22" s="229" t="s">
        <v>282</v>
      </c>
    </row>
    <row r="23" spans="1:7" ht="18" customHeight="1">
      <c r="A23" s="224"/>
      <c r="B23" s="226"/>
      <c r="C23" s="129" t="s">
        <v>272</v>
      </c>
      <c r="D23" s="198">
        <f>총괄!L34</f>
        <v>192000</v>
      </c>
      <c r="E23" s="198">
        <f>총괄!M34</f>
        <v>80000</v>
      </c>
      <c r="F23" s="199">
        <f t="shared" si="1"/>
        <v>-112000</v>
      </c>
      <c r="G23" s="229" t="s">
        <v>283</v>
      </c>
    </row>
    <row r="24" spans="1:7" ht="18" customHeight="1">
      <c r="A24" s="224"/>
      <c r="B24" s="226"/>
      <c r="C24" s="129" t="s">
        <v>273</v>
      </c>
      <c r="D24" s="198">
        <f>총괄!L36</f>
        <v>800000</v>
      </c>
      <c r="E24" s="198">
        <f>총괄!M36</f>
        <v>600000</v>
      </c>
      <c r="F24" s="199">
        <f t="shared" si="1"/>
        <v>-200000</v>
      </c>
      <c r="G24" s="229" t="s">
        <v>284</v>
      </c>
    </row>
    <row r="25" spans="1:7" ht="18" customHeight="1">
      <c r="A25" s="224"/>
      <c r="B25" s="227"/>
      <c r="C25" s="130" t="s">
        <v>274</v>
      </c>
      <c r="D25" s="200">
        <f>총괄!L39</f>
        <v>6637000</v>
      </c>
      <c r="E25" s="200">
        <f>총괄!M39</f>
        <v>7090500</v>
      </c>
      <c r="F25" s="199">
        <f t="shared" si="1"/>
        <v>453500</v>
      </c>
      <c r="G25" s="229" t="s">
        <v>285</v>
      </c>
    </row>
    <row r="26" spans="1:7" ht="18" customHeight="1">
      <c r="A26" s="224"/>
      <c r="B26" s="130" t="s">
        <v>286</v>
      </c>
      <c r="C26" s="130" t="s">
        <v>287</v>
      </c>
      <c r="D26" s="200">
        <f>총괄!L51</f>
        <v>3150000</v>
      </c>
      <c r="E26" s="200">
        <f>총괄!M51</f>
        <v>2550000</v>
      </c>
      <c r="F26" s="199">
        <f t="shared" si="1"/>
        <v>-600000</v>
      </c>
      <c r="G26" s="229" t="s">
        <v>295</v>
      </c>
    </row>
    <row r="27" spans="1:7" ht="18" customHeight="1">
      <c r="A27" s="224"/>
      <c r="B27" s="227"/>
      <c r="C27" s="130" t="s">
        <v>288</v>
      </c>
      <c r="D27" s="200">
        <f>총괄!L52</f>
        <v>3000000</v>
      </c>
      <c r="E27" s="200">
        <f>총괄!M52</f>
        <v>2000000</v>
      </c>
      <c r="F27" s="202">
        <f t="shared" si="1"/>
        <v>-1000000</v>
      </c>
      <c r="G27" s="203" t="s">
        <v>296</v>
      </c>
    </row>
    <row r="28" spans="1:7" ht="18" customHeight="1">
      <c r="A28" s="224"/>
      <c r="B28" s="227"/>
      <c r="C28" s="130" t="s">
        <v>289</v>
      </c>
      <c r="D28" s="200">
        <f>총괄!L53</f>
        <v>1500000</v>
      </c>
      <c r="E28" s="200">
        <f>총괄!M53</f>
        <v>1350000</v>
      </c>
      <c r="F28" s="202">
        <f t="shared" si="1"/>
        <v>-150000</v>
      </c>
      <c r="G28" s="203" t="s">
        <v>291</v>
      </c>
    </row>
    <row r="29" spans="1:7" ht="18" customHeight="1">
      <c r="A29" s="224"/>
      <c r="B29" s="227"/>
      <c r="C29" s="130" t="s">
        <v>290</v>
      </c>
      <c r="D29" s="200">
        <f>총괄!L54</f>
        <v>400000</v>
      </c>
      <c r="E29" s="200">
        <f>총괄!M54</f>
        <v>250000</v>
      </c>
      <c r="F29" s="202">
        <f t="shared" si="1"/>
        <v>-150000</v>
      </c>
      <c r="G29" s="203" t="s">
        <v>294</v>
      </c>
    </row>
    <row r="30" spans="1:7" ht="18" customHeight="1">
      <c r="A30" s="240" t="s">
        <v>292</v>
      </c>
      <c r="B30" s="127" t="s">
        <v>292</v>
      </c>
      <c r="C30" s="130" t="s">
        <v>292</v>
      </c>
      <c r="D30" s="200">
        <f>총괄!L58</f>
        <v>489059</v>
      </c>
      <c r="E30" s="200">
        <f>총괄!M58</f>
        <v>489039</v>
      </c>
      <c r="F30" s="202">
        <f t="shared" si="1"/>
        <v>-20</v>
      </c>
      <c r="G30" s="203" t="s">
        <v>293</v>
      </c>
    </row>
    <row r="31" spans="1:7" ht="18" customHeight="1" thickBot="1">
      <c r="A31" s="122" t="str">
        <f>세출!B137</f>
        <v>예비비및기타</v>
      </c>
      <c r="B31" s="123" t="str">
        <f>세출!C138</f>
        <v>예비비및기타</v>
      </c>
      <c r="C31" s="123" t="str">
        <f>세출!D139</f>
        <v>예비비</v>
      </c>
      <c r="D31" s="201">
        <f>세출!E139</f>
        <v>300180</v>
      </c>
      <c r="E31" s="201">
        <f>세출!F139</f>
        <v>291180</v>
      </c>
      <c r="F31" s="194">
        <f t="shared" si="1"/>
        <v>-9000</v>
      </c>
      <c r="G31" s="223" t="s">
        <v>261</v>
      </c>
    </row>
    <row r="34" spans="6:6">
      <c r="F34" s="92"/>
    </row>
  </sheetData>
  <mergeCells count="5">
    <mergeCell ref="G16:G20"/>
    <mergeCell ref="A1:G1"/>
    <mergeCell ref="A4:C4"/>
    <mergeCell ref="A11:C11"/>
    <mergeCell ref="G14:G15"/>
  </mergeCells>
  <phoneticPr fontId="2" type="noConversion"/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총괄</vt:lpstr>
      <vt:lpstr>세입</vt:lpstr>
      <vt:lpstr>세출</vt:lpstr>
      <vt:lpstr>추경사유서</vt:lpstr>
      <vt:lpstr>세입!Print_Area</vt:lpstr>
      <vt:lpstr>세출!Print_Area</vt:lpstr>
      <vt:lpstr>총괄!Print_Area</vt:lpstr>
      <vt:lpstr>추경사유서!Print_Area</vt:lpstr>
      <vt:lpstr>세출!Print_Titles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김성현</dc:creator>
  <cp:lastModifiedBy>PowerUser</cp:lastModifiedBy>
  <cp:lastPrinted>2015-12-01T13:44:08Z</cp:lastPrinted>
  <dcterms:created xsi:type="dcterms:W3CDTF">2008-01-12T05:11:51Z</dcterms:created>
  <dcterms:modified xsi:type="dcterms:W3CDTF">2015-12-07T04:28:08Z</dcterms:modified>
</cp:coreProperties>
</file>