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60" activeTab="3"/>
  </bookViews>
  <sheets>
    <sheet name="예산표지" sheetId="3" r:id="rId1"/>
    <sheet name="예산총칙" sheetId="2" r:id="rId2"/>
    <sheet name="총괄표" sheetId="10" r:id="rId3"/>
    <sheet name="본예산" sheetId="11" r:id="rId4"/>
  </sheets>
  <calcPr calcId="125725"/>
</workbook>
</file>

<file path=xl/calcChain.xml><?xml version="1.0" encoding="utf-8"?>
<calcChain xmlns="http://schemas.openxmlformats.org/spreadsheetml/2006/main">
  <c r="E16" i="11"/>
  <c r="E22"/>
  <c r="S27"/>
  <c r="S26"/>
  <c r="S23"/>
  <c r="S22"/>
  <c r="H25" s="1"/>
  <c r="S25" s="1"/>
  <c r="C5" i="10"/>
  <c r="C19"/>
  <c r="D19"/>
  <c r="S7" i="11"/>
  <c r="E129"/>
  <c r="E128" s="1"/>
  <c r="E38"/>
  <c r="S67"/>
  <c r="S66"/>
  <c r="S65"/>
  <c r="F22"/>
  <c r="S116"/>
  <c r="S115"/>
  <c r="S114"/>
  <c r="E114" s="1"/>
  <c r="S113"/>
  <c r="S112"/>
  <c r="S111"/>
  <c r="S110"/>
  <c r="S109"/>
  <c r="S117"/>
  <c r="S101"/>
  <c r="E92"/>
  <c r="S89"/>
  <c r="S88"/>
  <c r="S82"/>
  <c r="E82" s="1"/>
  <c r="H24" l="1"/>
  <c r="S24" s="1"/>
  <c r="E109"/>
  <c r="F109" s="1"/>
  <c r="E115"/>
  <c r="S68"/>
  <c r="S64"/>
  <c r="S63"/>
  <c r="S62"/>
  <c r="S61"/>
  <c r="S60"/>
  <c r="S21"/>
  <c r="S18"/>
  <c r="S17"/>
  <c r="H19" s="1"/>
  <c r="S19" s="1"/>
  <c r="E60" l="1"/>
  <c r="E63"/>
  <c r="H69" s="1"/>
  <c r="E108"/>
  <c r="F115"/>
  <c r="F60"/>
  <c r="H20"/>
  <c r="S20" s="1"/>
  <c r="E17"/>
  <c r="E15" l="1"/>
  <c r="E4" s="1"/>
  <c r="S8" l="1"/>
  <c r="E7" s="1"/>
  <c r="E6" l="1"/>
  <c r="F7"/>
  <c r="H70"/>
  <c r="H72" s="1"/>
  <c r="H73" l="1"/>
  <c r="S134"/>
  <c r="E134" s="1"/>
  <c r="F130"/>
  <c r="F129"/>
  <c r="E125"/>
  <c r="E124" s="1"/>
  <c r="E122"/>
  <c r="E121" s="1"/>
  <c r="F120"/>
  <c r="E119"/>
  <c r="F119" s="1"/>
  <c r="S106"/>
  <c r="E105"/>
  <c r="F105" s="1"/>
  <c r="S104"/>
  <c r="S103"/>
  <c r="S102"/>
  <c r="S98"/>
  <c r="S97"/>
  <c r="E97" s="1"/>
  <c r="F97" s="1"/>
  <c r="S96"/>
  <c r="E96" s="1"/>
  <c r="E93"/>
  <c r="F93" s="1"/>
  <c r="S91"/>
  <c r="S90"/>
  <c r="S87"/>
  <c r="S86"/>
  <c r="S85"/>
  <c r="S84"/>
  <c r="S83"/>
  <c r="S81"/>
  <c r="E81" s="1"/>
  <c r="S79"/>
  <c r="E79" s="1"/>
  <c r="F79" s="1"/>
  <c r="E78"/>
  <c r="F78" s="1"/>
  <c r="S77"/>
  <c r="S75"/>
  <c r="E68"/>
  <c r="F68" s="1"/>
  <c r="F63"/>
  <c r="S49"/>
  <c r="E49" s="1"/>
  <c r="E48"/>
  <c r="F48" s="1"/>
  <c r="F47"/>
  <c r="F44"/>
  <c r="F43"/>
  <c r="E42"/>
  <c r="F42" s="1"/>
  <c r="F40"/>
  <c r="F39"/>
  <c r="F38"/>
  <c r="F33"/>
  <c r="F32"/>
  <c r="E31"/>
  <c r="F31" s="1"/>
  <c r="F14"/>
  <c r="E13"/>
  <c r="F13" s="1"/>
  <c r="E11"/>
  <c r="F11" s="1"/>
  <c r="E30" i="10"/>
  <c r="E29"/>
  <c r="E28"/>
  <c r="E27"/>
  <c r="E26"/>
  <c r="E25"/>
  <c r="E24"/>
  <c r="E23"/>
  <c r="E22"/>
  <c r="E21"/>
  <c r="E20"/>
  <c r="E19"/>
  <c r="E15"/>
  <c r="E14"/>
  <c r="E13"/>
  <c r="E12"/>
  <c r="E11"/>
  <c r="E10"/>
  <c r="E9"/>
  <c r="E8"/>
  <c r="E7"/>
  <c r="E6"/>
  <c r="D5"/>
  <c r="F81" i="11" l="1"/>
  <c r="F96"/>
  <c r="F134"/>
  <c r="E132"/>
  <c r="E131" s="1"/>
  <c r="E87"/>
  <c r="F87" s="1"/>
  <c r="E77"/>
  <c r="H74"/>
  <c r="F114"/>
  <c r="E118"/>
  <c r="F118" s="1"/>
  <c r="E106"/>
  <c r="F106" s="1"/>
  <c r="F128"/>
  <c r="E101"/>
  <c r="E75"/>
  <c r="F23"/>
  <c r="F49"/>
  <c r="E41"/>
  <c r="F41" s="1"/>
  <c r="E37"/>
  <c r="F37" s="1"/>
  <c r="F92"/>
  <c r="E102"/>
  <c r="F102" s="1"/>
  <c r="E10"/>
  <c r="E12"/>
  <c r="F12" s="1"/>
  <c r="E103"/>
  <c r="F103" s="1"/>
  <c r="E104"/>
  <c r="F104" s="1"/>
  <c r="E98"/>
  <c r="F98" s="1"/>
  <c r="E30"/>
  <c r="E5" i="10"/>
  <c r="E83" i="11"/>
  <c r="F83" s="1"/>
  <c r="F82"/>
  <c r="F101" l="1"/>
  <c r="E100"/>
  <c r="E99" s="1"/>
  <c r="E95"/>
  <c r="E94" s="1"/>
  <c r="E80"/>
  <c r="F77"/>
  <c r="E76"/>
  <c r="F76" s="1"/>
  <c r="F75"/>
  <c r="F108"/>
  <c r="F100"/>
  <c r="F8"/>
  <c r="F6"/>
  <c r="E46"/>
  <c r="F46" s="1"/>
  <c r="F95"/>
  <c r="F10"/>
  <c r="E9"/>
  <c r="F9" s="1"/>
  <c r="F16"/>
  <c r="F15"/>
  <c r="F80"/>
  <c r="S69"/>
  <c r="E69" s="1"/>
  <c r="S74"/>
  <c r="S73"/>
  <c r="S70"/>
  <c r="H71" s="1"/>
  <c r="E5"/>
  <c r="F99" l="1"/>
  <c r="F94"/>
  <c r="E45"/>
  <c r="F45" s="1"/>
  <c r="F5"/>
  <c r="S72"/>
  <c r="F69" l="1"/>
  <c r="S71"/>
  <c r="E70" s="1"/>
  <c r="E59" s="1"/>
  <c r="E58" s="1"/>
  <c r="E57" s="1"/>
  <c r="F70" l="1"/>
  <c r="F59" l="1"/>
  <c r="F58" l="1"/>
  <c r="F36" l="1"/>
  <c r="E35"/>
  <c r="F35" l="1"/>
  <c r="E34"/>
  <c r="F34"/>
  <c r="F4" l="1"/>
  <c r="F133" l="1"/>
  <c r="F132" l="1"/>
  <c r="F131" l="1"/>
  <c r="F57" l="1"/>
  <c r="G57"/>
</calcChain>
</file>

<file path=xl/sharedStrings.xml><?xml version="1.0" encoding="utf-8"?>
<sst xmlns="http://schemas.openxmlformats.org/spreadsheetml/2006/main" count="531" uniqueCount="242">
  <si>
    <t>(단위 : 원)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</si>
  <si>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</si>
  <si>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</si>
  <si>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</si>
  <si>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</si>
  <si>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산 출 기 초</t>
    <phoneticPr fontId="2" type="noConversion"/>
  </si>
  <si>
    <t>총  계</t>
    <phoneticPr fontId="2" type="noConversion"/>
  </si>
  <si>
    <t>원</t>
    <phoneticPr fontId="2" type="noConversion"/>
  </si>
  <si>
    <t>×</t>
    <phoneticPr fontId="2" type="noConversion"/>
  </si>
  <si>
    <t>명</t>
    <phoneticPr fontId="2" type="noConversion"/>
  </si>
  <si>
    <t>=</t>
    <phoneticPr fontId="2" type="noConversion"/>
  </si>
  <si>
    <t>-</t>
    <phoneticPr fontId="2" type="noConversion"/>
  </si>
  <si>
    <t>생계비</t>
    <phoneticPr fontId="2" type="noConversion"/>
  </si>
  <si>
    <t>월</t>
    <phoneticPr fontId="2" type="noConversion"/>
  </si>
  <si>
    <t>회</t>
    <phoneticPr fontId="2" type="noConversion"/>
  </si>
  <si>
    <t>년</t>
    <phoneticPr fontId="2" type="noConversion"/>
  </si>
  <si>
    <t>식</t>
    <phoneticPr fontId="2" type="noConversion"/>
  </si>
  <si>
    <t xml:space="preserve"> 통장이자수입</t>
    <phoneticPr fontId="2" type="noConversion"/>
  </si>
  <si>
    <t xml:space="preserve"> 직원식대</t>
    <phoneticPr fontId="2" type="noConversion"/>
  </si>
  <si>
    <t>총   계</t>
    <phoneticPr fontId="2" type="noConversion"/>
  </si>
  <si>
    <t>÷</t>
    <phoneticPr fontId="2" type="noConversion"/>
  </si>
  <si>
    <t>01 입소자부담금수입</t>
    <phoneticPr fontId="2" type="noConversion"/>
  </si>
  <si>
    <t>11 입소자부담금수입</t>
    <phoneticPr fontId="2" type="noConversion"/>
  </si>
  <si>
    <t>04 보조금수입</t>
    <phoneticPr fontId="2" type="noConversion"/>
  </si>
  <si>
    <t>05 후원금수입</t>
    <phoneticPr fontId="2" type="noConversion"/>
  </si>
  <si>
    <t>51 후원금수입</t>
    <phoneticPr fontId="2" type="noConversion"/>
  </si>
  <si>
    <t>511 지정후원금</t>
    <phoneticPr fontId="2" type="noConversion"/>
  </si>
  <si>
    <t>06 요양급여수입</t>
    <phoneticPr fontId="2" type="noConversion"/>
  </si>
  <si>
    <t>61 요양급여수입</t>
    <phoneticPr fontId="2" type="noConversion"/>
  </si>
  <si>
    <t>08 전입금</t>
    <phoneticPr fontId="6" type="noConversion"/>
  </si>
  <si>
    <t>81 전입금</t>
    <phoneticPr fontId="6" type="noConversion"/>
  </si>
  <si>
    <t>811 법인전입금</t>
    <phoneticPr fontId="6" type="noConversion"/>
  </si>
  <si>
    <t>09 이월금</t>
    <phoneticPr fontId="6" type="noConversion"/>
  </si>
  <si>
    <t>91 이월금</t>
    <phoneticPr fontId="6" type="noConversion"/>
  </si>
  <si>
    <t>10 잡수입</t>
    <phoneticPr fontId="2" type="noConversion"/>
  </si>
  <si>
    <t>101 잡수입</t>
    <phoneticPr fontId="2" type="noConversion"/>
  </si>
  <si>
    <t>01 사무비</t>
    <phoneticPr fontId="2" type="noConversion"/>
  </si>
  <si>
    <t>11 인건비</t>
    <phoneticPr fontId="2" type="noConversion"/>
  </si>
  <si>
    <t>111 급여</t>
    <phoneticPr fontId="2" type="noConversion"/>
  </si>
  <si>
    <t>연장근로수당</t>
    <phoneticPr fontId="2" type="noConversion"/>
  </si>
  <si>
    <t>113 일용잡금</t>
    <phoneticPr fontId="2" type="noConversion"/>
  </si>
  <si>
    <t>115 퇴직적립금 및 퇴직적립금</t>
    <phoneticPr fontId="2" type="noConversion"/>
  </si>
  <si>
    <t>유관기관과의업무협의비</t>
    <phoneticPr fontId="2" type="noConversion"/>
  </si>
  <si>
    <t>각종회의 식대 및 다과비</t>
    <phoneticPr fontId="2" type="noConversion"/>
  </si>
  <si>
    <t xml:space="preserve">퇴직적립금 </t>
    <phoneticPr fontId="2" type="noConversion"/>
  </si>
  <si>
    <t xml:space="preserve">국민건강보험 </t>
    <phoneticPr fontId="2" type="noConversion"/>
  </si>
  <si>
    <t>장기요양보험</t>
    <phoneticPr fontId="2" type="noConversion"/>
  </si>
  <si>
    <t>국민연금</t>
    <phoneticPr fontId="2" type="noConversion"/>
  </si>
  <si>
    <t>고용보험</t>
    <phoneticPr fontId="2" type="noConversion"/>
  </si>
  <si>
    <t xml:space="preserve">산재보험 </t>
    <phoneticPr fontId="2" type="noConversion"/>
  </si>
  <si>
    <t>135 차량비</t>
    <phoneticPr fontId="2" type="noConversion"/>
  </si>
  <si>
    <t>134 제세공과금</t>
    <phoneticPr fontId="2" type="noConversion"/>
  </si>
  <si>
    <t>133 공공요금</t>
    <phoneticPr fontId="2" type="noConversion"/>
  </si>
  <si>
    <t>131 여비</t>
    <phoneticPr fontId="2" type="noConversion"/>
  </si>
  <si>
    <t>시설유지 및 관리비</t>
    <phoneticPr fontId="2" type="noConversion"/>
  </si>
  <si>
    <t>일용잡급</t>
    <phoneticPr fontId="2" type="noConversion"/>
  </si>
  <si>
    <t>132 수용비및수수료</t>
    <phoneticPr fontId="2" type="noConversion"/>
  </si>
  <si>
    <t>611 장기요양급여수입</t>
    <phoneticPr fontId="2" type="noConversion"/>
  </si>
  <si>
    <t>111 입소비용수입</t>
    <phoneticPr fontId="2" type="noConversion"/>
  </si>
  <si>
    <t>512 비지정후원금</t>
    <phoneticPr fontId="2" type="noConversion"/>
  </si>
  <si>
    <t>911 전년도이월금</t>
    <phoneticPr fontId="6" type="noConversion"/>
  </si>
  <si>
    <t>116 사회보험부담금</t>
    <phoneticPr fontId="2" type="noConversion"/>
  </si>
  <si>
    <t>12 업무추진비</t>
    <phoneticPr fontId="2" type="noConversion"/>
  </si>
  <si>
    <t>121 기관운영비</t>
    <phoneticPr fontId="2" type="noConversion"/>
  </si>
  <si>
    <t>122 직책보조비</t>
    <phoneticPr fontId="2" type="noConversion"/>
  </si>
  <si>
    <t>123 회의비</t>
    <phoneticPr fontId="2" type="noConversion"/>
  </si>
  <si>
    <t>13 운영비</t>
    <phoneticPr fontId="2" type="noConversion"/>
  </si>
  <si>
    <t>02 재산조성비</t>
    <phoneticPr fontId="2" type="noConversion"/>
  </si>
  <si>
    <t>21 시설비</t>
    <phoneticPr fontId="2" type="noConversion"/>
  </si>
  <si>
    <t>211 시설비</t>
    <phoneticPr fontId="2" type="noConversion"/>
  </si>
  <si>
    <t>212 자산취득비</t>
    <phoneticPr fontId="2" type="noConversion"/>
  </si>
  <si>
    <t>213 시설장비유지비</t>
    <phoneticPr fontId="2" type="noConversion"/>
  </si>
  <si>
    <t>03 사업비</t>
    <phoneticPr fontId="2" type="noConversion"/>
  </si>
  <si>
    <t>31 운영비</t>
    <phoneticPr fontId="2" type="noConversion"/>
  </si>
  <si>
    <t>311 생계비</t>
    <phoneticPr fontId="2" type="noConversion"/>
  </si>
  <si>
    <t>312 수용기관경비</t>
    <phoneticPr fontId="2" type="noConversion"/>
  </si>
  <si>
    <t>313 피복비</t>
    <phoneticPr fontId="2" type="noConversion"/>
  </si>
  <si>
    <t>314 의료비</t>
    <phoneticPr fontId="2" type="noConversion"/>
  </si>
  <si>
    <t>315 장의비</t>
    <phoneticPr fontId="2" type="noConversion"/>
  </si>
  <si>
    <t>319 연료비</t>
    <phoneticPr fontId="2" type="noConversion"/>
  </si>
  <si>
    <t>04 전출금</t>
    <phoneticPr fontId="2" type="noConversion"/>
  </si>
  <si>
    <t>41 전출금</t>
    <phoneticPr fontId="2" type="noConversion"/>
  </si>
  <si>
    <t>411 법인회계전출금</t>
    <phoneticPr fontId="2" type="noConversion"/>
  </si>
  <si>
    <t>07 잡지출</t>
    <phoneticPr fontId="2" type="noConversion"/>
  </si>
  <si>
    <t>71 잡지출</t>
    <phoneticPr fontId="2" type="noConversion"/>
  </si>
  <si>
    <t>711 잡지출</t>
    <phoneticPr fontId="2" type="noConversion"/>
  </si>
  <si>
    <t>08 예비비 및 기타</t>
    <phoneticPr fontId="2" type="noConversion"/>
  </si>
  <si>
    <t>81 예비비 및 기타</t>
    <phoneticPr fontId="2" type="noConversion"/>
  </si>
  <si>
    <t>811 예비비</t>
    <phoneticPr fontId="2" type="noConversion"/>
  </si>
  <si>
    <t>전화요금</t>
    <phoneticPr fontId="2" type="noConversion"/>
  </si>
  <si>
    <t>전기요금</t>
    <phoneticPr fontId="2" type="noConversion"/>
  </si>
  <si>
    <t>상하수도요금</t>
    <phoneticPr fontId="2" type="noConversion"/>
  </si>
  <si>
    <t>기타</t>
    <phoneticPr fontId="2" type="noConversion"/>
  </si>
  <si>
    <t>시설비</t>
    <phoneticPr fontId="2" type="noConversion"/>
  </si>
  <si>
    <t>비품구입비</t>
    <phoneticPr fontId="2" type="noConversion"/>
  </si>
  <si>
    <t>912 전년도이월금(후원금)</t>
    <phoneticPr fontId="6" type="noConversion"/>
  </si>
  <si>
    <t>02 사업수입</t>
    <phoneticPr fontId="2" type="noConversion"/>
  </si>
  <si>
    <t>21 사업수입</t>
    <phoneticPr fontId="2" type="noConversion"/>
  </si>
  <si>
    <t>03 과년도수입</t>
    <phoneticPr fontId="2" type="noConversion"/>
  </si>
  <si>
    <t>31 과년도수입</t>
    <phoneticPr fontId="2" type="noConversion"/>
  </si>
  <si>
    <t xml:space="preserve"> 311 과년도수입</t>
    <phoneticPr fontId="2" type="noConversion"/>
  </si>
  <si>
    <t>211 사업수입</t>
    <phoneticPr fontId="2" type="noConversion"/>
  </si>
  <si>
    <t>41 보조금수입</t>
    <phoneticPr fontId="2" type="noConversion"/>
  </si>
  <si>
    <t>411 국고보조금</t>
    <phoneticPr fontId="2" type="noConversion"/>
  </si>
  <si>
    <t>412 시.도 보조금</t>
    <phoneticPr fontId="2" type="noConversion"/>
  </si>
  <si>
    <t>413 시군구보조금</t>
    <phoneticPr fontId="2" type="noConversion"/>
  </si>
  <si>
    <t>414 기타 보조금</t>
    <phoneticPr fontId="2" type="noConversion"/>
  </si>
  <si>
    <t>117 기타후생경비</t>
    <phoneticPr fontId="2" type="noConversion"/>
  </si>
  <si>
    <t>국내.외 여비</t>
    <phoneticPr fontId="2" type="noConversion"/>
  </si>
  <si>
    <t>112 제수당</t>
    <phoneticPr fontId="2" type="noConversion"/>
  </si>
  <si>
    <t>136 기타운영비</t>
    <phoneticPr fontId="2" type="noConversion"/>
  </si>
  <si>
    <t>05 과년도지출</t>
    <phoneticPr fontId="2" type="noConversion"/>
  </si>
  <si>
    <t>51 과년도지출</t>
    <phoneticPr fontId="2" type="noConversion"/>
  </si>
  <si>
    <t>511 과년도지출</t>
    <phoneticPr fontId="2" type="noConversion"/>
  </si>
  <si>
    <t>06 부채상환금</t>
    <phoneticPr fontId="2" type="noConversion"/>
  </si>
  <si>
    <t>61 부채상환금</t>
    <phoneticPr fontId="2" type="noConversion"/>
  </si>
  <si>
    <t>611 원금상환금</t>
    <phoneticPr fontId="2" type="noConversion"/>
  </si>
  <si>
    <t>612 이자지불금</t>
    <phoneticPr fontId="2" type="noConversion"/>
  </si>
  <si>
    <t>812 반환금</t>
    <phoneticPr fontId="2" type="noConversion"/>
  </si>
  <si>
    <t>33 일반사업비</t>
    <phoneticPr fontId="2" type="noConversion"/>
  </si>
  <si>
    <t>정부보조금반환금</t>
    <phoneticPr fontId="2" type="noConversion"/>
  </si>
  <si>
    <t>1011 불용품매각대</t>
    <phoneticPr fontId="6" type="noConversion"/>
  </si>
  <si>
    <t>1012 기타예금이자수입</t>
    <phoneticPr fontId="2" type="noConversion"/>
  </si>
  <si>
    <t>812 법인전입금(후원금)</t>
    <phoneticPr fontId="6" type="noConversion"/>
  </si>
  <si>
    <t>1013 기타잡수입</t>
    <phoneticPr fontId="2" type="noConversion"/>
  </si>
  <si>
    <t>사무용품, 집기, 소모품 등</t>
    <phoneticPr fontId="2" type="noConversion"/>
  </si>
  <si>
    <t xml:space="preserve"> 예  산  총  칙</t>
    <phoneticPr fontId="2" type="noConversion"/>
  </si>
  <si>
    <t xml:space="preserve">사회복지법인 무일복지재단
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</si>
  <si>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</si>
  <si>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</si>
  <si>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</si>
  <si>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03과년도수입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</si>
  <si>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</si>
  <si>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</si>
  <si>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</si>
  <si>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</si>
  <si>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</si>
  <si>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</si>
  <si>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</si>
  <si>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</si>
  <si>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</si>
  <si>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</si>
  <si>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</si>
  <si>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</si>
  <si>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</si>
  <si>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</si>
  <si>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</si>
  <si>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</si>
  <si>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</si>
  <si>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</si>
  <si>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</si>
  <si>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</si>
  <si>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02사 업 수 입</t>
    <phoneticPr fontId="2" type="noConversion"/>
  </si>
  <si>
    <t>사업수입</t>
    <phoneticPr fontId="2" type="noConversion"/>
  </si>
  <si>
    <t>차입금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</si>
  <si>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</si>
  <si>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</si>
  <si>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</si>
  <si>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</si>
  <si>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</si>
  <si>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</si>
  <si>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</si>
  <si>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</si>
  <si>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08전   입   금</t>
    <phoneticPr fontId="2" type="noConversion"/>
  </si>
  <si>
    <t>09이   월   금</t>
    <phoneticPr fontId="2" type="noConversion"/>
  </si>
  <si>
    <t>10잡   수   입</t>
    <phoneticPr fontId="2" type="noConversion"/>
  </si>
  <si>
    <t>06상   환   금</t>
    <phoneticPr fontId="2" type="noConversion"/>
  </si>
  <si>
    <t>부채상환금</t>
    <phoneticPr fontId="2" type="noConversion"/>
  </si>
  <si>
    <t>01입소자부담금수입</t>
    <phoneticPr fontId="2" type="noConversion"/>
  </si>
  <si>
    <t>과년도수입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</si>
  <si>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</si>
  <si>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</si>
  <si>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</si>
  <si>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   초과할 수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</si>
  <si>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</si>
  <si>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</si>
  <si>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>2. 2015년 세입예산 내역</t>
    <phoneticPr fontId="2" type="noConversion"/>
  </si>
  <si>
    <t>2014년 예산(a)</t>
    <phoneticPr fontId="6" type="noConversion"/>
  </si>
  <si>
    <t>2015년 예산(b)</t>
    <phoneticPr fontId="2" type="noConversion"/>
  </si>
  <si>
    <t>3. 2015년 세출예산 내역</t>
    <phoneticPr fontId="2" type="noConversion"/>
  </si>
  <si>
    <t xml:space="preserve"> </t>
    <phoneticPr fontId="2" type="noConversion"/>
  </si>
  <si>
    <t>■ 시설명 : 참좋은우리집</t>
    <phoneticPr fontId="2" type="noConversion"/>
  </si>
  <si>
    <t xml:space="preserve"> 주거급여</t>
    <phoneticPr fontId="2" type="noConversion"/>
  </si>
  <si>
    <t>원</t>
    <phoneticPr fontId="2" type="noConversion"/>
  </si>
  <si>
    <t>×</t>
    <phoneticPr fontId="2" type="noConversion"/>
  </si>
  <si>
    <t>명</t>
    <phoneticPr fontId="2" type="noConversion"/>
  </si>
  <si>
    <t>월</t>
    <phoneticPr fontId="2" type="noConversion"/>
  </si>
  <si>
    <t>=</t>
    <phoneticPr fontId="2" type="noConversion"/>
  </si>
  <si>
    <t xml:space="preserve"> 생계급여</t>
    <phoneticPr fontId="2" type="noConversion"/>
  </si>
  <si>
    <t>원</t>
    <phoneticPr fontId="2" type="noConversion"/>
  </si>
  <si>
    <t>×</t>
    <phoneticPr fontId="2" type="noConversion"/>
  </si>
  <si>
    <t>명</t>
    <phoneticPr fontId="2" type="noConversion"/>
  </si>
  <si>
    <t>월</t>
    <phoneticPr fontId="2" type="noConversion"/>
  </si>
  <si>
    <t>=</t>
    <phoneticPr fontId="2" type="noConversion"/>
  </si>
  <si>
    <t xml:space="preserve"> 운영비</t>
    <phoneticPr fontId="2" type="noConversion"/>
  </si>
  <si>
    <t>명</t>
    <phoneticPr fontId="2" type="noConversion"/>
  </si>
  <si>
    <t xml:space="preserve"> 시비특별수당</t>
    <phoneticPr fontId="2" type="noConversion"/>
  </si>
  <si>
    <t xml:space="preserve"> 급여 </t>
    <phoneticPr fontId="2" type="noConversion"/>
  </si>
  <si>
    <t xml:space="preserve"> 제수당</t>
    <phoneticPr fontId="2" type="noConversion"/>
  </si>
  <si>
    <t xml:space="preserve"> 퇴직적립금</t>
    <phoneticPr fontId="2" type="noConversion"/>
  </si>
  <si>
    <t>÷</t>
    <phoneticPr fontId="2" type="noConversion"/>
  </si>
  <si>
    <t xml:space="preserve"> 사회보험부담금</t>
    <phoneticPr fontId="2" type="noConversion"/>
  </si>
  <si>
    <t>시설장</t>
    <phoneticPr fontId="2" type="noConversion"/>
  </si>
  <si>
    <t>보육교사</t>
    <phoneticPr fontId="2" type="noConversion"/>
  </si>
  <si>
    <t>교통비</t>
    <phoneticPr fontId="2" type="noConversion"/>
  </si>
  <si>
    <t>시비특별수당</t>
    <phoneticPr fontId="2" type="noConversion"/>
  </si>
  <si>
    <t>직원피복 등</t>
    <phoneticPr fontId="2" type="noConversion"/>
  </si>
  <si>
    <t>한국아동청소년그룹홈</t>
    <phoneticPr fontId="2" type="noConversion"/>
  </si>
  <si>
    <t>대구아동청소년그룹홈</t>
    <phoneticPr fontId="2" type="noConversion"/>
  </si>
  <si>
    <t>종합보험</t>
    <phoneticPr fontId="2" type="noConversion"/>
  </si>
  <si>
    <t>화재보험</t>
    <phoneticPr fontId="2" type="noConversion"/>
  </si>
  <si>
    <t>우편료 등 기타</t>
    <phoneticPr fontId="2" type="noConversion"/>
  </si>
  <si>
    <t>기저귀 및 생필품 등</t>
    <phoneticPr fontId="2" type="noConversion"/>
  </si>
  <si>
    <t>의복, 이불 양말 등</t>
    <phoneticPr fontId="2" type="noConversion"/>
  </si>
  <si>
    <t>의약품 구입 및 진료비 등</t>
    <phoneticPr fontId="2" type="noConversion"/>
  </si>
  <si>
    <t>가스 및 난방연료</t>
    <phoneticPr fontId="2" type="noConversion"/>
  </si>
  <si>
    <t>331 교육재활사업</t>
    <phoneticPr fontId="2" type="noConversion"/>
  </si>
  <si>
    <t>심리상담</t>
    <phoneticPr fontId="2" type="noConversion"/>
  </si>
  <si>
    <t>태권도 등</t>
    <phoneticPr fontId="2" type="noConversion"/>
  </si>
  <si>
    <t>학습지원</t>
    <phoneticPr fontId="2" type="noConversion"/>
  </si>
  <si>
    <t>학용품비</t>
    <phoneticPr fontId="2" type="noConversion"/>
  </si>
  <si>
    <t>332 의료재활사업</t>
    <phoneticPr fontId="2" type="noConversion"/>
  </si>
  <si>
    <t>심리상담 등</t>
    <phoneticPr fontId="2" type="noConversion"/>
  </si>
  <si>
    <t>333 기타사업비</t>
    <phoneticPr fontId="2" type="noConversion"/>
  </si>
  <si>
    <t>문화체험</t>
    <phoneticPr fontId="2" type="noConversion"/>
  </si>
  <si>
    <t>가족여행</t>
    <phoneticPr fontId="2" type="noConversion"/>
  </si>
  <si>
    <t>가족친화</t>
    <phoneticPr fontId="2" type="noConversion"/>
  </si>
  <si>
    <t>회</t>
    <phoneticPr fontId="2" type="noConversion"/>
  </si>
  <si>
    <t>상여금</t>
    <phoneticPr fontId="2" type="noConversion"/>
  </si>
  <si>
    <t>연차수당</t>
    <phoneticPr fontId="2" type="noConversion"/>
  </si>
  <si>
    <t>1. 2015년  참좋은우리집 예산 총괄내역서</t>
    <phoneticPr fontId="2" type="noConversion"/>
  </si>
  <si>
    <t>2014년 예산(A)</t>
    <phoneticPr fontId="2" type="noConversion"/>
  </si>
  <si>
    <t>2015년 예산(B)</t>
    <phoneticPr fontId="2" type="noConversion"/>
  </si>
  <si>
    <t>2015년 예산(B)</t>
    <phoneticPr fontId="2" type="noConversion"/>
  </si>
  <si>
    <t>1. 참좋은우리집 2015년  세입.세출 예산은 다음과 같다.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</si>
  <si>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133,485,960원</t>
    </r>
    <r>
      <rPr>
        <sz val="12"/>
        <rFont val="돋움"/>
        <family val="3"/>
        <charset val="129"/>
      </rPr>
      <t>으로한다.</t>
    </r>
    <phoneticPr fontId="2" type="noConversion"/>
  </si>
  <si>
    <t xml:space="preserve">4. 입소비용수입, 보조금, 후원금등의 세입이 감소할 경우 기존사업을 축소할 수 있다. </t>
    <phoneticPr fontId="2" type="noConversion"/>
  </si>
  <si>
    <t xml:space="preserve">5. 입소비용수입,국시비보조금, 후원금등의 세입이 증가 할 경우 세입세출예산을 </t>
    <phoneticPr fontId="2" type="noConversion"/>
  </si>
  <si>
    <t>2014.     12.</t>
    <phoneticPr fontId="2" type="noConversion"/>
  </si>
  <si>
    <t>참  좋  은  우  리  집</t>
    <phoneticPr fontId="2" type="noConversion"/>
  </si>
  <si>
    <t>참좋은우리집 세입.세출예산(안)</t>
    <phoneticPr fontId="2" type="noConversion"/>
  </si>
  <si>
    <t xml:space="preserve">       2015년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</si>
</sst>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);[Red]\(#,##0\)"/>
    <numFmt numFmtId="177" formatCode="0.000%"/>
    <numFmt numFmtId="178" formatCode="0_ "/>
    <numFmt numFmtId="179" formatCode="0.0%"/>
  </numFmts>
  <fonts count="3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7"/>
      <name val="굴림"/>
      <family val="3"/>
      <charset val="129"/>
    </font>
    <font>
      <sz val="5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6"/>
      <name val="굴림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  <font>
      <sz val="11"/>
      <name val="바탕"/>
      <family val="1"/>
      <charset val="129"/>
    </font>
    <font>
      <b/>
      <sz val="22"/>
      <name val="돋움"/>
      <family val="3"/>
      <charset val="129"/>
    </font>
    <font>
      <b/>
      <sz val="24"/>
      <name val="돋움"/>
      <family val="3"/>
      <charset val="129"/>
    </font>
    <font>
      <b/>
      <sz val="16"/>
      <name val="맑은 고딕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u/>
      <sz val="12"/>
      <name val="돋움"/>
      <family val="3"/>
      <charset val="129"/>
    </font>
    <font>
      <b/>
      <sz val="18"/>
      <name val="돋움"/>
      <family val="3"/>
      <charset val="129"/>
    </font>
    <font>
      <b/>
      <sz val="2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2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>
      <alignment vertical="center"/>
    </xf>
    <xf numFmtId="0" fontId="5" fillId="0" borderId="12" xfId="0" applyFont="1" applyBorder="1">
      <alignment vertical="center"/>
    </xf>
    <xf numFmtId="3" fontId="5" fillId="0" borderId="13" xfId="0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7" xfId="0" applyNumberFormat="1" applyFont="1" applyBorder="1">
      <alignment vertical="center"/>
    </xf>
    <xf numFmtId="0" fontId="5" fillId="0" borderId="18" xfId="0" applyFont="1" applyBorder="1">
      <alignment vertical="center"/>
    </xf>
    <xf numFmtId="3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quotePrefix="1" applyFont="1" applyBorder="1">
      <alignment vertical="center"/>
    </xf>
    <xf numFmtId="3" fontId="5" fillId="0" borderId="20" xfId="0" applyNumberFormat="1" applyFont="1" applyBorder="1">
      <alignment vertical="center"/>
    </xf>
    <xf numFmtId="3" fontId="7" fillId="0" borderId="20" xfId="0" applyNumberFormat="1" applyFont="1" applyBorder="1">
      <alignment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1" xfId="0" applyNumberFormat="1" applyFont="1" applyBorder="1">
      <alignment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23" xfId="0" applyFont="1" applyBorder="1">
      <alignment vertical="center"/>
    </xf>
    <xf numFmtId="3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>
      <alignment vertical="center"/>
    </xf>
    <xf numFmtId="3" fontId="5" fillId="0" borderId="24" xfId="0" applyNumberFormat="1" applyFont="1" applyBorder="1">
      <alignment vertical="center"/>
    </xf>
    <xf numFmtId="3" fontId="5" fillId="0" borderId="5" xfId="0" applyNumberFormat="1" applyFont="1" applyBorder="1">
      <alignment vertical="center"/>
    </xf>
    <xf numFmtId="3" fontId="5" fillId="0" borderId="8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quotePrefix="1" applyFont="1" applyBorder="1">
      <alignment vertical="center"/>
    </xf>
    <xf numFmtId="0" fontId="5" fillId="0" borderId="10" xfId="0" applyFont="1" applyBorder="1">
      <alignment vertical="center"/>
    </xf>
    <xf numFmtId="3" fontId="5" fillId="0" borderId="25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7" xfId="0" applyFont="1" applyBorder="1">
      <alignment vertical="center"/>
    </xf>
    <xf numFmtId="176" fontId="7" fillId="0" borderId="18" xfId="0" applyNumberFormat="1" applyFont="1" applyBorder="1" applyAlignment="1">
      <alignment horizontal="left" vertical="center"/>
    </xf>
    <xf numFmtId="3" fontId="7" fillId="0" borderId="19" xfId="0" applyNumberFormat="1" applyFont="1" applyBorder="1" applyAlignment="1">
      <alignment horizontal="right" vertical="center"/>
    </xf>
    <xf numFmtId="3" fontId="5" fillId="0" borderId="25" xfId="0" quotePrefix="1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3" fontId="5" fillId="0" borderId="26" xfId="0" applyNumberFormat="1" applyFont="1" applyBorder="1" applyAlignment="1">
      <alignment horizontal="right" vertical="center"/>
    </xf>
    <xf numFmtId="0" fontId="5" fillId="0" borderId="13" xfId="0" quotePrefix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3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19" xfId="0" quotePrefix="1" applyNumberFormat="1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29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0" fontId="5" fillId="0" borderId="31" xfId="0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8" fillId="0" borderId="18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3" fontId="5" fillId="0" borderId="11" xfId="0" quotePrefix="1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3" fontId="5" fillId="0" borderId="31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0" fontId="7" fillId="0" borderId="0" xfId="0" applyFont="1">
      <alignment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38" xfId="0" applyNumberFormat="1" applyFont="1" applyBorder="1">
      <alignment vertical="center"/>
    </xf>
    <xf numFmtId="3" fontId="5" fillId="0" borderId="39" xfId="0" applyNumberFormat="1" applyFont="1" applyBorder="1" applyAlignment="1">
      <alignment horizontal="right" vertical="center"/>
    </xf>
    <xf numFmtId="3" fontId="5" fillId="2" borderId="40" xfId="0" applyNumberFormat="1" applyFont="1" applyFill="1" applyBorder="1">
      <alignment vertical="center"/>
    </xf>
    <xf numFmtId="3" fontId="5" fillId="0" borderId="40" xfId="0" applyNumberFormat="1" applyFont="1" applyBorder="1">
      <alignment vertical="center"/>
    </xf>
    <xf numFmtId="0" fontId="5" fillId="0" borderId="40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3" fontId="5" fillId="0" borderId="41" xfId="0" applyNumberFormat="1" applyFont="1" applyBorder="1">
      <alignment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26" xfId="0" quotePrefix="1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3" fontId="5" fillId="0" borderId="9" xfId="0" applyNumberFormat="1" applyFont="1" applyBorder="1">
      <alignment vertical="center"/>
    </xf>
    <xf numFmtId="3" fontId="5" fillId="0" borderId="22" xfId="0" quotePrefix="1" applyNumberFormat="1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3" fontId="5" fillId="0" borderId="6" xfId="0" quotePrefix="1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0" borderId="22" xfId="0" quotePrefix="1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vertical="center" wrapText="1"/>
    </xf>
    <xf numFmtId="3" fontId="5" fillId="0" borderId="44" xfId="0" applyNumberFormat="1" applyFont="1" applyBorder="1" applyAlignment="1">
      <alignment horizontal="right" vertical="center"/>
    </xf>
    <xf numFmtId="3" fontId="5" fillId="0" borderId="44" xfId="0" applyNumberFormat="1" applyFont="1" applyBorder="1">
      <alignment vertical="center"/>
    </xf>
    <xf numFmtId="3" fontId="5" fillId="0" borderId="45" xfId="0" quotePrefix="1" applyNumberFormat="1" applyFont="1" applyBorder="1" applyAlignment="1">
      <alignment horizontal="right" vertical="center"/>
    </xf>
    <xf numFmtId="0" fontId="5" fillId="0" borderId="46" xfId="0" applyFont="1" applyBorder="1">
      <alignment vertical="center"/>
    </xf>
    <xf numFmtId="3" fontId="5" fillId="0" borderId="46" xfId="0" applyNumberFormat="1" applyFont="1" applyBorder="1">
      <alignment vertical="center"/>
    </xf>
    <xf numFmtId="0" fontId="5" fillId="0" borderId="46" xfId="0" applyFont="1" applyBorder="1" applyAlignment="1">
      <alignment horizontal="center" vertical="center"/>
    </xf>
    <xf numFmtId="3" fontId="5" fillId="0" borderId="47" xfId="0" applyNumberFormat="1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/>
    </xf>
    <xf numFmtId="3" fontId="8" fillId="0" borderId="19" xfId="0" applyNumberFormat="1" applyFont="1" applyBorder="1">
      <alignment vertical="center"/>
    </xf>
    <xf numFmtId="0" fontId="5" fillId="0" borderId="28" xfId="0" applyFont="1" applyBorder="1" applyAlignment="1">
      <alignment horizontal="left" vertical="center"/>
    </xf>
    <xf numFmtId="0" fontId="5" fillId="0" borderId="46" xfId="0" quotePrefix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19" xfId="0" applyFont="1" applyBorder="1">
      <alignment vertical="center"/>
    </xf>
    <xf numFmtId="179" fontId="5" fillId="0" borderId="19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3" fontId="5" fillId="0" borderId="19" xfId="0" applyNumberFormat="1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5" fillId="0" borderId="30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41" fontId="2" fillId="0" borderId="0" xfId="0" applyNumberFormat="1" applyFont="1">
      <alignment vertical="center"/>
    </xf>
    <xf numFmtId="0" fontId="25" fillId="0" borderId="0" xfId="0" applyFont="1" applyBorder="1" applyAlignment="1">
      <alignment horizontal="center" vertical="center"/>
    </xf>
    <xf numFmtId="41" fontId="25" fillId="0" borderId="0" xfId="0" applyNumberFormat="1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41" fontId="4" fillId="0" borderId="50" xfId="0" applyNumberFormat="1" applyFont="1" applyBorder="1" applyAlignment="1">
      <alignment horizontal="right" vertical="center"/>
    </xf>
    <xf numFmtId="41" fontId="4" fillId="0" borderId="51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41" fontId="25" fillId="0" borderId="11" xfId="0" applyNumberFormat="1" applyFont="1" applyBorder="1" applyAlignment="1">
      <alignment horizontal="right" vertical="center"/>
    </xf>
    <xf numFmtId="41" fontId="25" fillId="0" borderId="12" xfId="0" applyNumberFormat="1" applyFont="1" applyBorder="1">
      <alignment vertical="center"/>
    </xf>
    <xf numFmtId="3" fontId="25" fillId="0" borderId="52" xfId="0" applyNumberFormat="1" applyFont="1" applyBorder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41" fontId="25" fillId="0" borderId="17" xfId="0" applyNumberFormat="1" applyFont="1" applyBorder="1" applyAlignment="1">
      <alignment horizontal="right" vertical="center"/>
    </xf>
    <xf numFmtId="0" fontId="25" fillId="0" borderId="45" xfId="0" applyFont="1" applyBorder="1" applyAlignment="1">
      <alignment horizontal="center" vertical="center"/>
    </xf>
    <xf numFmtId="41" fontId="25" fillId="0" borderId="44" xfId="0" applyNumberFormat="1" applyFont="1" applyBorder="1" applyAlignment="1">
      <alignment horizontal="right" vertical="center"/>
    </xf>
    <xf numFmtId="41" fontId="25" fillId="0" borderId="44" xfId="0" applyNumberFormat="1" applyFont="1" applyBorder="1">
      <alignment vertical="center"/>
    </xf>
    <xf numFmtId="3" fontId="25" fillId="0" borderId="54" xfId="0" applyNumberFormat="1" applyFont="1" applyBorder="1" applyAlignment="1">
      <alignment horizontal="right" vertical="center"/>
    </xf>
    <xf numFmtId="41" fontId="25" fillId="0" borderId="0" xfId="0" applyNumberFormat="1" applyFont="1" applyBorder="1" applyAlignment="1">
      <alignment horizontal="right" vertical="center"/>
    </xf>
    <xf numFmtId="3" fontId="25" fillId="0" borderId="0" xfId="0" applyNumberFormat="1" applyFont="1" applyBorder="1" applyAlignment="1">
      <alignment horizontal="right" vertical="center"/>
    </xf>
    <xf numFmtId="41" fontId="4" fillId="0" borderId="50" xfId="0" applyNumberFormat="1" applyFont="1" applyBorder="1" applyAlignment="1">
      <alignment vertical="center"/>
    </xf>
    <xf numFmtId="41" fontId="4" fillId="0" borderId="51" xfId="0" applyNumberFormat="1" applyFont="1" applyBorder="1" applyAlignment="1">
      <alignment vertical="center"/>
    </xf>
    <xf numFmtId="41" fontId="25" fillId="0" borderId="17" xfId="0" applyNumberFormat="1" applyFont="1" applyBorder="1" applyAlignment="1">
      <alignment horizontal="center" vertical="center"/>
    </xf>
    <xf numFmtId="41" fontId="25" fillId="0" borderId="11" xfId="0" applyNumberFormat="1" applyFont="1" applyBorder="1">
      <alignment vertical="center"/>
    </xf>
    <xf numFmtId="41" fontId="4" fillId="0" borderId="52" xfId="0" applyNumberFormat="1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41" fontId="25" fillId="0" borderId="11" xfId="0" applyNumberFormat="1" applyFont="1" applyBorder="1" applyAlignment="1">
      <alignment vertical="center"/>
    </xf>
    <xf numFmtId="41" fontId="25" fillId="0" borderId="44" xfId="0" applyNumberFormat="1" applyFont="1" applyBorder="1" applyAlignment="1">
      <alignment vertical="center"/>
    </xf>
    <xf numFmtId="41" fontId="4" fillId="0" borderId="54" xfId="0" applyNumberFormat="1" applyFont="1" applyBorder="1" applyAlignment="1">
      <alignment vertical="center"/>
    </xf>
    <xf numFmtId="41" fontId="2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27" fillId="0" borderId="0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9" fontId="5" fillId="0" borderId="19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vertical="center" shrinkToFit="1"/>
    </xf>
    <xf numFmtId="0" fontId="8" fillId="0" borderId="2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3" xfId="0" applyFont="1" applyBorder="1" applyAlignment="1">
      <alignment horizontal="left" vertical="center"/>
    </xf>
    <xf numFmtId="3" fontId="5" fillId="0" borderId="45" xfId="0" applyNumberFormat="1" applyFont="1" applyBorder="1" applyAlignment="1">
      <alignment horizontal="right" vertical="center"/>
    </xf>
    <xf numFmtId="178" fontId="5" fillId="0" borderId="4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177" fontId="5" fillId="0" borderId="19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15"/>
  <sheetViews>
    <sheetView workbookViewId="0">
      <selection activeCell="A5" sqref="A5"/>
    </sheetView>
  </sheetViews>
  <sheetFormatPr defaultRowHeight="13.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2" spans="1:1" ht="77.25" customHeight="1">
      <c r="A2" s="142"/>
    </row>
    <row r="3" spans="1:1" ht="57.75" customHeight="1">
      <c r="A3" s="145" t="s">
        <v>241</v>
      </c>
    </row>
    <row r="4" spans="1:1" ht="79.5" customHeight="1">
      <c r="A4" s="228" t="s">
        <v>240</v>
      </c>
    </row>
    <row r="5" spans="1:1" ht="99" customHeight="1">
      <c r="A5" s="141"/>
    </row>
    <row r="6" spans="1:1">
      <c r="A6" s="141"/>
    </row>
    <row r="7" spans="1:1" ht="45.75" customHeight="1">
      <c r="A7" s="143" t="s">
        <v>238</v>
      </c>
    </row>
    <row r="8" spans="1:1" ht="151.5" customHeight="1">
      <c r="A8" s="141"/>
    </row>
    <row r="9" spans="1:1" ht="35.25" customHeight="1">
      <c r="A9" s="227" t="s">
        <v>127</v>
      </c>
    </row>
    <row r="10" spans="1:1" ht="27" customHeight="1">
      <c r="A10" s="226" t="s">
        <v>239</v>
      </c>
    </row>
    <row r="11" spans="1:1">
      <c r="A11" s="139"/>
    </row>
    <row r="12" spans="1:1">
      <c r="A12" s="139"/>
    </row>
    <row r="13" spans="1:1">
      <c r="A13" s="139"/>
    </row>
    <row r="14" spans="1:1">
      <c r="A14" s="139"/>
    </row>
    <row r="15" spans="1:1">
      <c r="A15" s="139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43"/>
  <sheetViews>
    <sheetView workbookViewId="0">
      <selection activeCell="A13" sqref="A13"/>
    </sheetView>
  </sheetViews>
  <sheetFormatPr defaultRowHeight="13.5"/>
  <cols>
    <col min="1" max="1" width="98.44140625" customWidth="1"/>
    <col min="3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3" spans="1:3" ht="38.25" customHeight="1">
      <c r="A3" s="143" t="s">
        <v>126</v>
      </c>
      <c r="B3" s="144"/>
      <c r="C3" s="144"/>
    </row>
    <row r="4" spans="1:3" ht="45.75" customHeight="1">
      <c r="A4" s="136"/>
    </row>
    <row r="5" spans="1:3" ht="30" customHeight="1">
      <c r="A5" s="190" t="s">
        <v>234</v>
      </c>
    </row>
    <row r="6" spans="1:3" ht="30" customHeight="1">
      <c r="A6" s="190"/>
    </row>
    <row r="7" spans="1:3" ht="30" customHeight="1">
      <c r="A7" s="190" t="s">
        <v>235</v>
      </c>
    </row>
    <row r="8" spans="1:3" ht="30" customHeight="1">
      <c r="A8" s="190"/>
    </row>
    <row r="9" spans="1:3" ht="30" customHeight="1">
      <c r="A9" s="190" t="s">
        <v>170</v>
      </c>
      <c r="B9" s="189"/>
      <c r="C9" s="189"/>
    </row>
    <row r="10" spans="1:3" ht="30" customHeight="1">
      <c r="A10" s="190"/>
    </row>
    <row r="11" spans="1:3" ht="30" customHeight="1">
      <c r="A11" s="190" t="s">
        <v>236</v>
      </c>
    </row>
    <row r="12" spans="1:3" ht="30" customHeight="1">
      <c r="A12" s="190"/>
    </row>
    <row r="13" spans="1:3" ht="30" customHeight="1">
      <c r="A13" s="190" t="s">
        <v>237</v>
      </c>
    </row>
    <row r="14" spans="1:3" ht="30" customHeight="1">
      <c r="A14" s="190" t="s">
        <v>173</v>
      </c>
    </row>
    <row r="15" spans="1:3" ht="30" customHeight="1">
      <c r="A15" s="190"/>
    </row>
    <row r="16" spans="1:3" ht="30" customHeight="1">
      <c r="A16" s="190" t="s">
        <v>171</v>
      </c>
    </row>
    <row r="17" spans="1:1" ht="30" customHeight="1">
      <c r="A17" s="190" t="s">
        <v>172</v>
      </c>
    </row>
    <row r="18" spans="1:1" ht="30" customHeight="1">
      <c r="A18" s="190"/>
    </row>
    <row r="19" spans="1:1" ht="30" customHeight="1">
      <c r="A19" s="190" t="s">
        <v>174</v>
      </c>
    </row>
    <row r="20" spans="1:1" ht="30" customHeight="1">
      <c r="A20" t="s">
        <v>175</v>
      </c>
    </row>
    <row r="21" spans="1:1" ht="24" customHeight="1">
      <c r="A21" s="136"/>
    </row>
    <row r="22" spans="1:1" ht="24" customHeight="1">
      <c r="A22" s="137"/>
    </row>
    <row r="23" spans="1:1" ht="24" customHeight="1">
      <c r="A23" s="138"/>
    </row>
    <row r="24" spans="1:1" ht="24" customHeight="1">
      <c r="A24" s="137"/>
    </row>
    <row r="25" spans="1:1" ht="24" customHeight="1">
      <c r="A25" s="137"/>
    </row>
    <row r="26" spans="1:1" ht="24" customHeight="1">
      <c r="A26" s="137"/>
    </row>
    <row r="27" spans="1:1" ht="24" customHeight="1">
      <c r="A27" s="137"/>
    </row>
    <row r="28" spans="1:1" ht="24" customHeight="1">
      <c r="A28" s="137"/>
    </row>
    <row r="29" spans="1:1" ht="24" customHeight="1">
      <c r="A29" s="136"/>
    </row>
    <row r="30" spans="1:1" ht="14.25">
      <c r="A30" s="136"/>
    </row>
    <row r="31" spans="1:1" ht="14.25">
      <c r="A31" s="136"/>
    </row>
    <row r="32" spans="1:1" ht="14.25">
      <c r="A32" s="136"/>
    </row>
    <row r="33" spans="1:1" ht="14.25">
      <c r="A33" s="136"/>
    </row>
    <row r="34" spans="1:1" ht="14.25">
      <c r="A34" s="136"/>
    </row>
    <row r="35" spans="1:1" ht="14.25">
      <c r="A35" s="136"/>
    </row>
    <row r="36" spans="1:1" ht="14.25">
      <c r="A36" s="136"/>
    </row>
    <row r="37" spans="1:1" ht="14.25">
      <c r="A37" s="136"/>
    </row>
    <row r="38" spans="1:1" ht="14.25">
      <c r="A38" s="136"/>
    </row>
    <row r="39" spans="1:1" ht="14.25">
      <c r="A39" s="136"/>
    </row>
    <row r="40" spans="1:1" ht="14.25">
      <c r="A40" s="136"/>
    </row>
    <row r="41" spans="1:1" ht="14.25">
      <c r="A41" s="136"/>
    </row>
    <row r="42" spans="1:1" ht="14.25">
      <c r="A42" s="136"/>
    </row>
    <row r="43" spans="1:1" ht="14.25">
      <c r="A43" s="13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C5" sqref="C5"/>
    </sheetView>
  </sheetViews>
  <sheetFormatPr defaultRowHeight="13.5"/>
  <cols>
    <col min="1" max="5" width="15.77734375" style="147" customWidth="1"/>
    <col min="6" max="10" width="13.77734375" style="147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229" t="s">
        <v>230</v>
      </c>
      <c r="B1" s="229"/>
      <c r="C1" s="229"/>
      <c r="D1" s="229"/>
      <c r="E1" s="229"/>
      <c r="F1" s="146"/>
      <c r="G1" s="146"/>
      <c r="H1" s="146"/>
      <c r="I1" s="146"/>
      <c r="J1" s="146"/>
    </row>
    <row r="2" spans="1:10" ht="6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10" ht="21.95" customHeight="1">
      <c r="A3" s="230" t="s">
        <v>128</v>
      </c>
      <c r="B3" s="231"/>
      <c r="C3" s="231"/>
      <c r="D3" s="231"/>
      <c r="E3" s="232"/>
    </row>
    <row r="4" spans="1:10" ht="21.95" customHeight="1" thickBot="1">
      <c r="A4" s="158" t="s">
        <v>1</v>
      </c>
      <c r="B4" s="159" t="s">
        <v>2</v>
      </c>
      <c r="C4" s="148" t="s">
        <v>231</v>
      </c>
      <c r="D4" s="149" t="s">
        <v>232</v>
      </c>
      <c r="E4" s="160" t="s">
        <v>129</v>
      </c>
    </row>
    <row r="5" spans="1:10" s="151" customFormat="1" ht="21" customHeight="1" thickTop="1">
      <c r="A5" s="150" t="s">
        <v>130</v>
      </c>
      <c r="B5" s="161"/>
      <c r="C5" s="162">
        <f>SUM(C6:C15)</f>
        <v>148741814</v>
      </c>
      <c r="D5" s="162">
        <f>D6+D9+D10+D11+D12+D13+D14+D15</f>
        <v>133485960</v>
      </c>
      <c r="E5" s="163">
        <f>E6+E9+E10+E11+E12+E13+E14+E15</f>
        <v>-15255854</v>
      </c>
    </row>
    <row r="6" spans="1:10" ht="21" customHeight="1">
      <c r="A6" s="152" t="s">
        <v>168</v>
      </c>
      <c r="B6" s="164" t="s">
        <v>155</v>
      </c>
      <c r="C6" s="165">
        <v>33300690</v>
      </c>
      <c r="D6" s="166">
        <v>30600000</v>
      </c>
      <c r="E6" s="167">
        <f>D6-C6</f>
        <v>-2700690</v>
      </c>
    </row>
    <row r="7" spans="1:10" ht="21" customHeight="1">
      <c r="A7" s="152" t="s">
        <v>152</v>
      </c>
      <c r="B7" s="164" t="s">
        <v>153</v>
      </c>
      <c r="C7" s="165">
        <v>0</v>
      </c>
      <c r="D7" s="166">
        <v>0</v>
      </c>
      <c r="E7" s="167">
        <f t="shared" ref="E7:E15" si="0">D7-C7</f>
        <v>0</v>
      </c>
    </row>
    <row r="8" spans="1:10" ht="21" customHeight="1">
      <c r="A8" s="152" t="s">
        <v>131</v>
      </c>
      <c r="B8" s="164" t="s">
        <v>169</v>
      </c>
      <c r="C8" s="165">
        <v>0</v>
      </c>
      <c r="D8" s="166">
        <v>0</v>
      </c>
      <c r="E8" s="167">
        <f t="shared" si="0"/>
        <v>0</v>
      </c>
    </row>
    <row r="9" spans="1:10" ht="21" customHeight="1">
      <c r="A9" s="152" t="s">
        <v>156</v>
      </c>
      <c r="B9" s="164" t="s">
        <v>157</v>
      </c>
      <c r="C9" s="165">
        <v>48683760</v>
      </c>
      <c r="D9" s="166">
        <v>49705960</v>
      </c>
      <c r="E9" s="167">
        <f t="shared" si="0"/>
        <v>1022200</v>
      </c>
    </row>
    <row r="10" spans="1:10" ht="21" customHeight="1">
      <c r="A10" s="152" t="s">
        <v>158</v>
      </c>
      <c r="B10" s="164" t="s">
        <v>159</v>
      </c>
      <c r="C10" s="165">
        <v>32177000</v>
      </c>
      <c r="D10" s="166">
        <v>25000000</v>
      </c>
      <c r="E10" s="167">
        <f t="shared" si="0"/>
        <v>-7177000</v>
      </c>
    </row>
    <row r="11" spans="1:10" ht="21" customHeight="1">
      <c r="A11" s="152" t="s">
        <v>160</v>
      </c>
      <c r="B11" s="164" t="s">
        <v>161</v>
      </c>
      <c r="C11" s="165">
        <v>0</v>
      </c>
      <c r="D11" s="166">
        <v>0</v>
      </c>
      <c r="E11" s="167">
        <f t="shared" si="0"/>
        <v>0</v>
      </c>
    </row>
    <row r="12" spans="1:10" ht="21" customHeight="1">
      <c r="A12" s="152" t="s">
        <v>162</v>
      </c>
      <c r="B12" s="164" t="s">
        <v>154</v>
      </c>
      <c r="C12" s="165">
        <v>0</v>
      </c>
      <c r="D12" s="166">
        <v>0</v>
      </c>
      <c r="E12" s="167">
        <f t="shared" si="0"/>
        <v>0</v>
      </c>
    </row>
    <row r="13" spans="1:10" ht="21" customHeight="1">
      <c r="A13" s="201" t="s">
        <v>163</v>
      </c>
      <c r="B13" s="168" t="s">
        <v>132</v>
      </c>
      <c r="C13" s="169">
        <v>20000000</v>
      </c>
      <c r="D13" s="165">
        <v>20000000</v>
      </c>
      <c r="E13" s="167">
        <f t="shared" si="0"/>
        <v>0</v>
      </c>
    </row>
    <row r="14" spans="1:10" ht="21" customHeight="1">
      <c r="A14" s="201" t="s">
        <v>164</v>
      </c>
      <c r="B14" s="168" t="s">
        <v>133</v>
      </c>
      <c r="C14" s="169">
        <v>13330364</v>
      </c>
      <c r="D14" s="166">
        <v>7050000</v>
      </c>
      <c r="E14" s="167">
        <f t="shared" si="0"/>
        <v>-6280364</v>
      </c>
    </row>
    <row r="15" spans="1:10" ht="21" customHeight="1">
      <c r="A15" s="154" t="s">
        <v>165</v>
      </c>
      <c r="B15" s="170" t="s">
        <v>134</v>
      </c>
      <c r="C15" s="171">
        <v>1250000</v>
      </c>
      <c r="D15" s="172">
        <v>1130000</v>
      </c>
      <c r="E15" s="173">
        <f t="shared" si="0"/>
        <v>-120000</v>
      </c>
    </row>
    <row r="16" spans="1:10" ht="21" customHeight="1">
      <c r="A16" s="156"/>
      <c r="B16" s="156"/>
      <c r="C16" s="174"/>
      <c r="D16" s="157"/>
      <c r="E16" s="175"/>
    </row>
    <row r="17" spans="1:7" s="147" customFormat="1" ht="21" customHeight="1">
      <c r="A17" s="230" t="s">
        <v>135</v>
      </c>
      <c r="B17" s="231"/>
      <c r="C17" s="231"/>
      <c r="D17" s="231"/>
      <c r="E17" s="232"/>
    </row>
    <row r="18" spans="1:7" s="147" customFormat="1" ht="21" customHeight="1" thickBot="1">
      <c r="A18" s="158" t="s">
        <v>1</v>
      </c>
      <c r="B18" s="159" t="s">
        <v>2</v>
      </c>
      <c r="C18" s="148" t="s">
        <v>231</v>
      </c>
      <c r="D18" s="149" t="s">
        <v>233</v>
      </c>
      <c r="E18" s="160" t="s">
        <v>129</v>
      </c>
    </row>
    <row r="19" spans="1:7" s="147" customFormat="1" ht="21" customHeight="1" thickTop="1">
      <c r="A19" s="150" t="s">
        <v>136</v>
      </c>
      <c r="B19" s="161"/>
      <c r="C19" s="176">
        <f>SUM(C20:C30)</f>
        <v>148741814</v>
      </c>
      <c r="D19" s="176">
        <f>D20+D21+D22+D23+D24+D25+D26+D28+D29+D30</f>
        <v>133485960</v>
      </c>
      <c r="E19" s="177">
        <f>D19-C19</f>
        <v>-15255854</v>
      </c>
    </row>
    <row r="20" spans="1:7" s="147" customFormat="1" ht="21" customHeight="1">
      <c r="A20" s="233" t="s">
        <v>137</v>
      </c>
      <c r="B20" s="168" t="s">
        <v>138</v>
      </c>
      <c r="C20" s="178">
        <v>83762350</v>
      </c>
      <c r="D20" s="179">
        <v>79007560</v>
      </c>
      <c r="E20" s="180">
        <f t="shared" ref="E20:E30" si="1">D20-C20</f>
        <v>-4754790</v>
      </c>
    </row>
    <row r="21" spans="1:7" s="147" customFormat="1" ht="21" customHeight="1">
      <c r="A21" s="234"/>
      <c r="B21" s="153" t="s">
        <v>139</v>
      </c>
      <c r="C21" s="178">
        <v>2700000</v>
      </c>
      <c r="D21" s="179">
        <v>960000</v>
      </c>
      <c r="E21" s="180">
        <f t="shared" si="1"/>
        <v>-1740000</v>
      </c>
      <c r="F21" s="155"/>
      <c r="G21" s="155"/>
    </row>
    <row r="22" spans="1:7" s="147" customFormat="1" ht="21" customHeight="1">
      <c r="A22" s="235"/>
      <c r="B22" s="181" t="s">
        <v>140</v>
      </c>
      <c r="C22" s="178">
        <v>12240000</v>
      </c>
      <c r="D22" s="179">
        <v>11180000</v>
      </c>
      <c r="E22" s="180">
        <f t="shared" si="1"/>
        <v>-1060000</v>
      </c>
    </row>
    <row r="23" spans="1:7" s="147" customFormat="1" ht="21" customHeight="1">
      <c r="A23" s="152" t="s">
        <v>141</v>
      </c>
      <c r="B23" s="164" t="s">
        <v>93</v>
      </c>
      <c r="C23" s="182">
        <v>7000000</v>
      </c>
      <c r="D23" s="179">
        <v>7200000</v>
      </c>
      <c r="E23" s="180">
        <f t="shared" si="1"/>
        <v>200000</v>
      </c>
    </row>
    <row r="24" spans="1:7" s="147" customFormat="1" ht="21" customHeight="1">
      <c r="A24" s="233" t="s">
        <v>142</v>
      </c>
      <c r="B24" s="164" t="s">
        <v>140</v>
      </c>
      <c r="C24" s="182">
        <v>30460000</v>
      </c>
      <c r="D24" s="179">
        <v>23400000</v>
      </c>
      <c r="E24" s="180">
        <f t="shared" si="1"/>
        <v>-7060000</v>
      </c>
    </row>
    <row r="25" spans="1:7" s="147" customFormat="1" ht="21" customHeight="1">
      <c r="A25" s="235"/>
      <c r="B25" s="164" t="s">
        <v>143</v>
      </c>
      <c r="C25" s="182">
        <v>8160000</v>
      </c>
      <c r="D25" s="179">
        <v>11120000</v>
      </c>
      <c r="E25" s="180">
        <f t="shared" si="1"/>
        <v>2960000</v>
      </c>
    </row>
    <row r="26" spans="1:7" s="147" customFormat="1" ht="21" customHeight="1">
      <c r="A26" s="152" t="s">
        <v>144</v>
      </c>
      <c r="B26" s="164" t="s">
        <v>145</v>
      </c>
      <c r="C26" s="182">
        <v>0</v>
      </c>
      <c r="D26" s="179">
        <v>0</v>
      </c>
      <c r="E26" s="180">
        <f t="shared" si="1"/>
        <v>0</v>
      </c>
    </row>
    <row r="27" spans="1:7" s="147" customFormat="1" ht="21" customHeight="1">
      <c r="A27" s="152" t="s">
        <v>146</v>
      </c>
      <c r="B27" s="164" t="s">
        <v>147</v>
      </c>
      <c r="C27" s="182">
        <v>0</v>
      </c>
      <c r="D27" s="179">
        <v>0</v>
      </c>
      <c r="E27" s="180">
        <f t="shared" si="1"/>
        <v>0</v>
      </c>
    </row>
    <row r="28" spans="1:7" s="147" customFormat="1" ht="21" customHeight="1">
      <c r="A28" s="152" t="s">
        <v>166</v>
      </c>
      <c r="B28" s="164" t="s">
        <v>167</v>
      </c>
      <c r="C28" s="182">
        <v>0</v>
      </c>
      <c r="D28" s="179">
        <v>0</v>
      </c>
      <c r="E28" s="180">
        <f t="shared" si="1"/>
        <v>0</v>
      </c>
    </row>
    <row r="29" spans="1:7" s="147" customFormat="1" ht="21" customHeight="1">
      <c r="A29" s="152" t="s">
        <v>148</v>
      </c>
      <c r="B29" s="164" t="s">
        <v>149</v>
      </c>
      <c r="C29" s="182">
        <v>493000</v>
      </c>
      <c r="D29" s="179">
        <v>200000</v>
      </c>
      <c r="E29" s="180">
        <f t="shared" si="1"/>
        <v>-293000</v>
      </c>
    </row>
    <row r="30" spans="1:7" s="147" customFormat="1" ht="21" customHeight="1">
      <c r="A30" s="154" t="s">
        <v>150</v>
      </c>
      <c r="B30" s="170" t="s">
        <v>151</v>
      </c>
      <c r="C30" s="183">
        <v>3926464</v>
      </c>
      <c r="D30" s="172">
        <v>418400</v>
      </c>
      <c r="E30" s="184">
        <f t="shared" si="1"/>
        <v>-3508064</v>
      </c>
    </row>
    <row r="31" spans="1:7" s="147" customFormat="1" ht="21.95" customHeight="1">
      <c r="A31" s="156"/>
      <c r="B31" s="156"/>
      <c r="C31" s="185"/>
      <c r="D31" s="157"/>
      <c r="E31" s="186"/>
    </row>
    <row r="32" spans="1:7" s="147" customFormat="1" ht="12">
      <c r="B32" s="181"/>
      <c r="C32" s="181"/>
      <c r="D32" s="181"/>
    </row>
    <row r="33" spans="2:4" s="147" customFormat="1" ht="24.75" customHeight="1">
      <c r="B33" s="187"/>
      <c r="C33" s="187"/>
      <c r="D33" s="188"/>
    </row>
  </sheetData>
  <mergeCells count="5">
    <mergeCell ref="A1:E1"/>
    <mergeCell ref="A3:E3"/>
    <mergeCell ref="A17:E17"/>
    <mergeCell ref="A20:A22"/>
    <mergeCell ref="A24:A25"/>
  </mergeCells>
  <phoneticPr fontId="2" type="noConversion"/>
  <pageMargins left="0.67" right="0.36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34"/>
  <sheetViews>
    <sheetView tabSelected="1" view="pageBreakPreview" topLeftCell="A4" zoomScaleNormal="100" zoomScaleSheetLayoutView="100" workbookViewId="0">
      <selection activeCell="D23" sqref="D23:E23"/>
    </sheetView>
  </sheetViews>
  <sheetFormatPr defaultRowHeight="13.5"/>
  <cols>
    <col min="1" max="1" width="3.21875" style="1" customWidth="1"/>
    <col min="2" max="2" width="3.5546875" style="1" customWidth="1"/>
    <col min="3" max="3" width="11" style="121" customWidth="1"/>
    <col min="4" max="4" width="10.21875" style="1" customWidth="1"/>
    <col min="5" max="5" width="10.33203125" style="1" customWidth="1"/>
    <col min="6" max="6" width="11.109375" style="1" customWidth="1"/>
    <col min="7" max="7" width="14.109375" style="1" customWidth="1"/>
    <col min="8" max="8" width="11.109375" style="1" customWidth="1"/>
    <col min="9" max="9" width="2" style="1" customWidth="1"/>
    <col min="10" max="10" width="1.88671875" style="1" customWidth="1"/>
    <col min="11" max="11" width="4.6640625" style="122" customWidth="1"/>
    <col min="12" max="12" width="1.88671875" style="1" customWidth="1"/>
    <col min="13" max="13" width="3" style="122" customWidth="1"/>
    <col min="14" max="14" width="3.33203125" style="122" customWidth="1"/>
    <col min="15" max="15" width="2.109375" style="122" customWidth="1"/>
    <col min="16" max="16" width="2.21875" style="122" customWidth="1"/>
    <col min="17" max="17" width="3" style="122" customWidth="1"/>
    <col min="18" max="18" width="1.44140625" style="1" customWidth="1"/>
    <col min="19" max="19" width="10.33203125" style="1" customWidth="1"/>
    <col min="20" max="16384" width="8.88671875" style="1"/>
  </cols>
  <sheetData>
    <row r="1" spans="1:19" ht="36" customHeight="1">
      <c r="A1" s="238" t="s">
        <v>176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1:19" ht="13.5" customHeight="1">
      <c r="A2" s="2" t="s">
        <v>181</v>
      </c>
      <c r="B2" s="3"/>
      <c r="C2" s="4"/>
      <c r="D2" s="5"/>
      <c r="E2" s="6"/>
      <c r="F2" s="5"/>
      <c r="G2" s="3"/>
      <c r="H2" s="6"/>
      <c r="I2" s="3"/>
      <c r="J2" s="3"/>
      <c r="K2" s="7"/>
      <c r="L2" s="3"/>
      <c r="M2" s="7"/>
      <c r="N2" s="7"/>
      <c r="O2" s="7"/>
      <c r="P2" s="7"/>
      <c r="Q2" s="7"/>
      <c r="R2" s="3"/>
      <c r="S2" s="5" t="s">
        <v>0</v>
      </c>
    </row>
    <row r="3" spans="1:19" ht="18" customHeight="1">
      <c r="A3" s="8" t="s">
        <v>1</v>
      </c>
      <c r="B3" s="196" t="s">
        <v>2</v>
      </c>
      <c r="C3" s="196" t="s">
        <v>3</v>
      </c>
      <c r="D3" s="9" t="s">
        <v>177</v>
      </c>
      <c r="E3" s="9" t="s">
        <v>178</v>
      </c>
      <c r="F3" s="9" t="s">
        <v>4</v>
      </c>
      <c r="G3" s="239" t="s">
        <v>5</v>
      </c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40"/>
    </row>
    <row r="4" spans="1:19" ht="18" customHeight="1">
      <c r="A4" s="241" t="s">
        <v>6</v>
      </c>
      <c r="B4" s="242"/>
      <c r="C4" s="242"/>
      <c r="D4" s="10">
        <v>148741814</v>
      </c>
      <c r="E4" s="10">
        <f>ROUND(E5+E9+E12+E15+E30+E34+E37+E41+E45,-1)</f>
        <v>133485960</v>
      </c>
      <c r="F4" s="11">
        <f>E4-D4</f>
        <v>-15255854</v>
      </c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ht="18" customHeight="1">
      <c r="A5" s="237" t="s">
        <v>21</v>
      </c>
      <c r="B5" s="236"/>
      <c r="C5" s="236"/>
      <c r="D5" s="16">
        <v>33300690</v>
      </c>
      <c r="E5" s="17">
        <f>E6</f>
        <v>30600000</v>
      </c>
      <c r="F5" s="11">
        <f>E5-D5</f>
        <v>-2700690</v>
      </c>
      <c r="G5" s="18"/>
      <c r="H5" s="19"/>
      <c r="I5" s="20"/>
      <c r="J5" s="20"/>
      <c r="K5" s="21"/>
      <c r="L5" s="20"/>
      <c r="M5" s="21"/>
      <c r="N5" s="21"/>
      <c r="O5" s="21"/>
      <c r="P5" s="21"/>
      <c r="Q5" s="21"/>
      <c r="R5" s="20"/>
      <c r="S5" s="22"/>
    </row>
    <row r="6" spans="1:19" ht="18" customHeight="1">
      <c r="A6" s="23"/>
      <c r="B6" s="236" t="s">
        <v>22</v>
      </c>
      <c r="C6" s="236"/>
      <c r="D6" s="16">
        <v>33300690</v>
      </c>
      <c r="E6" s="17">
        <f>E7</f>
        <v>30600000</v>
      </c>
      <c r="F6" s="11">
        <f>E6-D6</f>
        <v>-2700690</v>
      </c>
      <c r="G6" s="18"/>
      <c r="H6" s="19"/>
      <c r="I6" s="20"/>
      <c r="J6" s="20"/>
      <c r="K6" s="21"/>
      <c r="L6" s="20"/>
      <c r="M6" s="21"/>
      <c r="N6" s="21"/>
      <c r="O6" s="21"/>
      <c r="P6" s="21"/>
      <c r="Q6" s="21"/>
      <c r="R6" s="20"/>
      <c r="S6" s="22"/>
    </row>
    <row r="7" spans="1:19" ht="18" customHeight="1">
      <c r="A7" s="24"/>
      <c r="B7" s="209"/>
      <c r="C7" s="126" t="s">
        <v>58</v>
      </c>
      <c r="D7" s="25">
        <v>33300690</v>
      </c>
      <c r="E7" s="26">
        <f>S7+S8</f>
        <v>30600000</v>
      </c>
      <c r="F7" s="25">
        <f>E7-D7</f>
        <v>-2700690</v>
      </c>
      <c r="G7" s="27" t="s">
        <v>188</v>
      </c>
      <c r="H7" s="28">
        <v>400000</v>
      </c>
      <c r="I7" s="29" t="s">
        <v>7</v>
      </c>
      <c r="J7" s="29" t="s">
        <v>8</v>
      </c>
      <c r="K7" s="30">
        <v>5</v>
      </c>
      <c r="L7" s="29" t="s">
        <v>9</v>
      </c>
      <c r="M7" s="30" t="s">
        <v>8</v>
      </c>
      <c r="N7" s="30">
        <v>12</v>
      </c>
      <c r="O7" s="30" t="s">
        <v>13</v>
      </c>
      <c r="P7" s="30"/>
      <c r="Q7" s="30"/>
      <c r="R7" s="31" t="s">
        <v>10</v>
      </c>
      <c r="S7" s="32">
        <f>H7*K7*N7</f>
        <v>24000000</v>
      </c>
    </row>
    <row r="8" spans="1:19" ht="18" customHeight="1">
      <c r="A8" s="24"/>
      <c r="B8" s="197"/>
      <c r="C8" s="217"/>
      <c r="D8" s="10"/>
      <c r="E8" s="43"/>
      <c r="F8" s="10">
        <f>E8-D8</f>
        <v>0</v>
      </c>
      <c r="G8" s="218" t="s">
        <v>182</v>
      </c>
      <c r="H8" s="44">
        <v>110000</v>
      </c>
      <c r="I8" s="45" t="s">
        <v>183</v>
      </c>
      <c r="J8" s="45" t="s">
        <v>184</v>
      </c>
      <c r="K8" s="14">
        <v>5</v>
      </c>
      <c r="L8" s="45" t="s">
        <v>185</v>
      </c>
      <c r="M8" s="14" t="s">
        <v>184</v>
      </c>
      <c r="N8" s="14">
        <v>12</v>
      </c>
      <c r="O8" s="14" t="s">
        <v>186</v>
      </c>
      <c r="P8" s="14"/>
      <c r="Q8" s="14"/>
      <c r="R8" s="46" t="s">
        <v>187</v>
      </c>
      <c r="S8" s="100">
        <f>H8*K8*N8</f>
        <v>6600000</v>
      </c>
    </row>
    <row r="9" spans="1:19" ht="18" customHeight="1">
      <c r="A9" s="237" t="s">
        <v>96</v>
      </c>
      <c r="B9" s="236"/>
      <c r="C9" s="236"/>
      <c r="D9" s="16">
        <v>0</v>
      </c>
      <c r="E9" s="17">
        <f>E10</f>
        <v>0</v>
      </c>
      <c r="F9" s="48">
        <f t="shared" ref="F9:F16" si="0">E9-D9</f>
        <v>0</v>
      </c>
      <c r="G9" s="18"/>
      <c r="H9" s="19"/>
      <c r="I9" s="20"/>
      <c r="J9" s="20"/>
      <c r="K9" s="21"/>
      <c r="L9" s="20"/>
      <c r="M9" s="21"/>
      <c r="N9" s="21"/>
      <c r="O9" s="21"/>
      <c r="P9" s="21"/>
      <c r="Q9" s="21"/>
      <c r="R9" s="20"/>
      <c r="S9" s="22"/>
    </row>
    <row r="10" spans="1:19" ht="18" customHeight="1">
      <c r="A10" s="23"/>
      <c r="B10" s="236" t="s">
        <v>97</v>
      </c>
      <c r="C10" s="236"/>
      <c r="D10" s="16">
        <v>0</v>
      </c>
      <c r="E10" s="17">
        <f>E11</f>
        <v>0</v>
      </c>
      <c r="F10" s="48">
        <f t="shared" si="0"/>
        <v>0</v>
      </c>
      <c r="G10" s="18"/>
      <c r="H10" s="19"/>
      <c r="I10" s="20"/>
      <c r="J10" s="20"/>
      <c r="K10" s="21"/>
      <c r="L10" s="20"/>
      <c r="M10" s="21"/>
      <c r="N10" s="21"/>
      <c r="O10" s="21"/>
      <c r="P10" s="21"/>
      <c r="Q10" s="21"/>
      <c r="R10" s="20"/>
      <c r="S10" s="22"/>
    </row>
    <row r="11" spans="1:19" ht="18" customHeight="1">
      <c r="A11" s="24"/>
      <c r="B11" s="54"/>
      <c r="C11" s="197" t="s">
        <v>101</v>
      </c>
      <c r="D11" s="34">
        <v>0</v>
      </c>
      <c r="E11" s="35">
        <f>S11+S15</f>
        <v>0</v>
      </c>
      <c r="F11" s="36">
        <f t="shared" si="0"/>
        <v>0</v>
      </c>
      <c r="G11" s="39"/>
      <c r="H11" s="38"/>
      <c r="I11" s="39"/>
      <c r="J11" s="39"/>
      <c r="K11" s="140"/>
      <c r="L11" s="39"/>
      <c r="M11" s="140"/>
      <c r="N11" s="140"/>
      <c r="O11" s="140"/>
      <c r="P11" s="140"/>
      <c r="Q11" s="140"/>
      <c r="R11" s="41"/>
      <c r="S11" s="42"/>
    </row>
    <row r="12" spans="1:19" ht="18" customHeight="1">
      <c r="A12" s="237" t="s">
        <v>98</v>
      </c>
      <c r="B12" s="236"/>
      <c r="C12" s="236"/>
      <c r="D12" s="16">
        <v>0</v>
      </c>
      <c r="E12" s="17">
        <f>E13</f>
        <v>0</v>
      </c>
      <c r="F12" s="48">
        <f t="shared" si="0"/>
        <v>0</v>
      </c>
      <c r="G12" s="18"/>
      <c r="H12" s="19"/>
      <c r="I12" s="20"/>
      <c r="J12" s="20"/>
      <c r="K12" s="21"/>
      <c r="L12" s="20"/>
      <c r="M12" s="21"/>
      <c r="N12" s="21"/>
      <c r="O12" s="21"/>
      <c r="P12" s="21"/>
      <c r="Q12" s="21"/>
      <c r="R12" s="20"/>
      <c r="S12" s="22"/>
    </row>
    <row r="13" spans="1:19" ht="18" customHeight="1">
      <c r="A13" s="23"/>
      <c r="B13" s="236" t="s">
        <v>99</v>
      </c>
      <c r="C13" s="236"/>
      <c r="D13" s="16">
        <v>0</v>
      </c>
      <c r="E13" s="17">
        <f>E14</f>
        <v>0</v>
      </c>
      <c r="F13" s="48">
        <f t="shared" si="0"/>
        <v>0</v>
      </c>
      <c r="G13" s="18"/>
      <c r="H13" s="19"/>
      <c r="I13" s="20"/>
      <c r="J13" s="20"/>
      <c r="K13" s="21"/>
      <c r="L13" s="20"/>
      <c r="M13" s="21"/>
      <c r="N13" s="21"/>
      <c r="O13" s="21"/>
      <c r="P13" s="21"/>
      <c r="Q13" s="21"/>
      <c r="R13" s="20"/>
      <c r="S13" s="22"/>
    </row>
    <row r="14" spans="1:19" ht="18" customHeight="1">
      <c r="A14" s="24"/>
      <c r="B14" s="54"/>
      <c r="C14" s="197" t="s">
        <v>100</v>
      </c>
      <c r="D14" s="34">
        <v>0</v>
      </c>
      <c r="E14" s="35">
        <v>0</v>
      </c>
      <c r="F14" s="36">
        <f t="shared" si="0"/>
        <v>0</v>
      </c>
      <c r="G14" s="39"/>
      <c r="H14" s="38"/>
      <c r="I14" s="39"/>
      <c r="J14" s="39"/>
      <c r="K14" s="140"/>
      <c r="L14" s="39"/>
      <c r="M14" s="140"/>
      <c r="N14" s="140"/>
      <c r="O14" s="140"/>
      <c r="P14" s="140"/>
      <c r="Q14" s="140"/>
      <c r="R14" s="41"/>
      <c r="S14" s="42"/>
    </row>
    <row r="15" spans="1:19" ht="18" customHeight="1">
      <c r="A15" s="237" t="s">
        <v>23</v>
      </c>
      <c r="B15" s="236"/>
      <c r="C15" s="236"/>
      <c r="D15" s="16">
        <v>48683760</v>
      </c>
      <c r="E15" s="17">
        <f>E16</f>
        <v>49705960</v>
      </c>
      <c r="F15" s="48">
        <f t="shared" si="0"/>
        <v>1022200</v>
      </c>
      <c r="G15" s="18"/>
      <c r="H15" s="19"/>
      <c r="I15" s="20"/>
      <c r="J15" s="20"/>
      <c r="K15" s="21"/>
      <c r="L15" s="20"/>
      <c r="M15" s="21"/>
      <c r="N15" s="21"/>
      <c r="O15" s="21"/>
      <c r="P15" s="21"/>
      <c r="Q15" s="21"/>
      <c r="R15" s="20"/>
      <c r="S15" s="22"/>
    </row>
    <row r="16" spans="1:19" ht="18" customHeight="1">
      <c r="A16" s="23"/>
      <c r="B16" s="236" t="s">
        <v>102</v>
      </c>
      <c r="C16" s="236"/>
      <c r="D16" s="16">
        <v>48683760</v>
      </c>
      <c r="E16" s="17">
        <f>E17+E22+E28+E29</f>
        <v>49705960</v>
      </c>
      <c r="F16" s="48">
        <f t="shared" si="0"/>
        <v>1022200</v>
      </c>
      <c r="G16" s="18"/>
      <c r="H16" s="19"/>
      <c r="I16" s="20"/>
      <c r="J16" s="20"/>
      <c r="K16" s="21"/>
      <c r="L16" s="20"/>
      <c r="M16" s="21"/>
      <c r="N16" s="21"/>
      <c r="O16" s="21"/>
      <c r="P16" s="21"/>
      <c r="Q16" s="21"/>
      <c r="R16" s="20"/>
      <c r="S16" s="22"/>
    </row>
    <row r="17" spans="1:19" ht="18" customHeight="1">
      <c r="A17" s="24"/>
      <c r="B17" s="54"/>
      <c r="C17" s="204" t="s">
        <v>103</v>
      </c>
      <c r="D17" s="25">
        <v>17745500</v>
      </c>
      <c r="E17" s="26">
        <f>SUM(S17:S21)</f>
        <v>18575500</v>
      </c>
      <c r="F17" s="55"/>
      <c r="G17" s="29" t="s">
        <v>197</v>
      </c>
      <c r="H17" s="28">
        <v>1476850</v>
      </c>
      <c r="I17" s="29" t="s">
        <v>189</v>
      </c>
      <c r="J17" s="29" t="s">
        <v>190</v>
      </c>
      <c r="K17" s="30">
        <v>2</v>
      </c>
      <c r="L17" s="29" t="s">
        <v>191</v>
      </c>
      <c r="M17" s="30" t="s">
        <v>190</v>
      </c>
      <c r="N17" s="30">
        <v>12</v>
      </c>
      <c r="O17" s="30" t="s">
        <v>192</v>
      </c>
      <c r="P17" s="30" t="s">
        <v>190</v>
      </c>
      <c r="Q17" s="211">
        <v>0.4</v>
      </c>
      <c r="R17" s="31" t="s">
        <v>193</v>
      </c>
      <c r="S17" s="32">
        <f>ROUND(H17*K17*N17*Q17,-1)</f>
        <v>14177760</v>
      </c>
    </row>
    <row r="18" spans="1:19" ht="18" customHeight="1">
      <c r="A18" s="24"/>
      <c r="B18" s="54"/>
      <c r="C18" s="206"/>
      <c r="D18" s="34"/>
      <c r="E18" s="35"/>
      <c r="F18" s="36"/>
      <c r="G18" s="39" t="s">
        <v>198</v>
      </c>
      <c r="H18" s="38">
        <v>99330</v>
      </c>
      <c r="I18" s="39" t="s">
        <v>189</v>
      </c>
      <c r="J18" s="39" t="s">
        <v>190</v>
      </c>
      <c r="K18" s="140">
        <v>2</v>
      </c>
      <c r="L18" s="39" t="s">
        <v>195</v>
      </c>
      <c r="M18" s="140" t="s">
        <v>190</v>
      </c>
      <c r="N18" s="140">
        <v>12</v>
      </c>
      <c r="O18" s="140" t="s">
        <v>192</v>
      </c>
      <c r="P18" s="140" t="s">
        <v>190</v>
      </c>
      <c r="Q18" s="40">
        <v>0.4</v>
      </c>
      <c r="R18" s="41" t="s">
        <v>193</v>
      </c>
      <c r="S18" s="42">
        <f>ROUND(H18*K18*N18*Q18,-1)</f>
        <v>953570</v>
      </c>
    </row>
    <row r="19" spans="1:19" ht="18" customHeight="1">
      <c r="A19" s="24"/>
      <c r="B19" s="54"/>
      <c r="C19" s="206"/>
      <c r="D19" s="34"/>
      <c r="E19" s="35"/>
      <c r="F19" s="36"/>
      <c r="G19" s="39" t="s">
        <v>199</v>
      </c>
      <c r="H19" s="38">
        <f>S17</f>
        <v>14177760</v>
      </c>
      <c r="I19" s="39" t="s">
        <v>189</v>
      </c>
      <c r="J19" s="39" t="s">
        <v>200</v>
      </c>
      <c r="K19" s="140">
        <v>12</v>
      </c>
      <c r="L19" s="39" t="s">
        <v>192</v>
      </c>
      <c r="M19" s="140"/>
      <c r="N19" s="40"/>
      <c r="O19" s="140"/>
      <c r="P19" s="140"/>
      <c r="Q19" s="40"/>
      <c r="R19" s="41" t="s">
        <v>193</v>
      </c>
      <c r="S19" s="42">
        <f>ROUND(H19/K19,-1)</f>
        <v>1181480</v>
      </c>
    </row>
    <row r="20" spans="1:19" ht="18" customHeight="1">
      <c r="A20" s="24"/>
      <c r="B20" s="54"/>
      <c r="C20" s="206"/>
      <c r="D20" s="34"/>
      <c r="E20" s="35"/>
      <c r="F20" s="36"/>
      <c r="G20" s="39" t="s">
        <v>201</v>
      </c>
      <c r="H20" s="38">
        <f>S17</f>
        <v>14177760</v>
      </c>
      <c r="I20" s="39" t="s">
        <v>189</v>
      </c>
      <c r="J20" s="39" t="s">
        <v>190</v>
      </c>
      <c r="K20" s="203">
        <v>7.8340000000000007E-2</v>
      </c>
      <c r="L20" s="39"/>
      <c r="M20" s="40"/>
      <c r="N20" s="140"/>
      <c r="O20" s="140"/>
      <c r="P20" s="140"/>
      <c r="Q20" s="40"/>
      <c r="R20" s="41" t="s">
        <v>193</v>
      </c>
      <c r="S20" s="42">
        <f>ROUND(H20*K20,-1)</f>
        <v>1110690</v>
      </c>
    </row>
    <row r="21" spans="1:19" ht="18" customHeight="1">
      <c r="A21" s="24"/>
      <c r="B21" s="54"/>
      <c r="C21" s="202"/>
      <c r="D21" s="10"/>
      <c r="E21" s="43"/>
      <c r="F21" s="11"/>
      <c r="G21" s="45" t="s">
        <v>194</v>
      </c>
      <c r="H21" s="44">
        <v>240000</v>
      </c>
      <c r="I21" s="45" t="s">
        <v>189</v>
      </c>
      <c r="J21" s="45" t="s">
        <v>190</v>
      </c>
      <c r="K21" s="14">
        <v>12</v>
      </c>
      <c r="L21" s="45" t="s">
        <v>192</v>
      </c>
      <c r="M21" s="14" t="s">
        <v>190</v>
      </c>
      <c r="N21" s="212">
        <v>0.4</v>
      </c>
      <c r="O21" s="14"/>
      <c r="P21" s="14"/>
      <c r="Q21" s="212"/>
      <c r="R21" s="46" t="s">
        <v>193</v>
      </c>
      <c r="S21" s="100">
        <f>H21*K21*N21</f>
        <v>1152000</v>
      </c>
    </row>
    <row r="22" spans="1:19" ht="18" customHeight="1">
      <c r="A22" s="24"/>
      <c r="B22" s="54"/>
      <c r="C22" s="223" t="s">
        <v>104</v>
      </c>
      <c r="D22" s="25">
        <v>30938260</v>
      </c>
      <c r="E22" s="26">
        <f>SUM(S22:S27)</f>
        <v>31130460</v>
      </c>
      <c r="F22" s="55">
        <f>E22-D22</f>
        <v>192200</v>
      </c>
      <c r="G22" s="39" t="s">
        <v>197</v>
      </c>
      <c r="H22" s="38">
        <v>1476850</v>
      </c>
      <c r="I22" s="39" t="s">
        <v>7</v>
      </c>
      <c r="J22" s="39" t="s">
        <v>8</v>
      </c>
      <c r="K22" s="140">
        <v>2</v>
      </c>
      <c r="L22" s="39" t="s">
        <v>9</v>
      </c>
      <c r="M22" s="140" t="s">
        <v>8</v>
      </c>
      <c r="N22" s="140">
        <v>12</v>
      </c>
      <c r="O22" s="140" t="s">
        <v>13</v>
      </c>
      <c r="P22" s="140" t="s">
        <v>8</v>
      </c>
      <c r="Q22" s="40">
        <v>0.6</v>
      </c>
      <c r="R22" s="41" t="s">
        <v>10</v>
      </c>
      <c r="S22" s="42">
        <f>ROUND(H22*K22*N22*Q22,-1)</f>
        <v>21266640</v>
      </c>
    </row>
    <row r="23" spans="1:19" ht="18" customHeight="1">
      <c r="A23" s="24"/>
      <c r="B23" s="54"/>
      <c r="C23" s="197"/>
      <c r="D23" s="34"/>
      <c r="E23" s="35"/>
      <c r="F23" s="36">
        <f>E23-D23</f>
        <v>0</v>
      </c>
      <c r="G23" s="39" t="s">
        <v>198</v>
      </c>
      <c r="H23" s="38">
        <v>99330</v>
      </c>
      <c r="I23" s="39" t="s">
        <v>7</v>
      </c>
      <c r="J23" s="39" t="s">
        <v>8</v>
      </c>
      <c r="K23" s="140">
        <v>2</v>
      </c>
      <c r="L23" s="39" t="s">
        <v>9</v>
      </c>
      <c r="M23" s="140" t="s">
        <v>8</v>
      </c>
      <c r="N23" s="140">
        <v>12</v>
      </c>
      <c r="O23" s="140" t="s">
        <v>13</v>
      </c>
      <c r="P23" s="140" t="s">
        <v>8</v>
      </c>
      <c r="Q23" s="40">
        <v>0.4</v>
      </c>
      <c r="R23" s="41" t="s">
        <v>10</v>
      </c>
      <c r="S23" s="42">
        <f>ROUND(H23*K23*N23*Q23,-1)</f>
        <v>953570</v>
      </c>
    </row>
    <row r="24" spans="1:19" ht="18" customHeight="1">
      <c r="A24" s="24"/>
      <c r="B24" s="54"/>
      <c r="C24" s="206"/>
      <c r="D24" s="34"/>
      <c r="E24" s="35"/>
      <c r="F24" s="36"/>
      <c r="G24" s="39" t="s">
        <v>199</v>
      </c>
      <c r="H24" s="38">
        <f>S22</f>
        <v>21266640</v>
      </c>
      <c r="I24" s="39" t="s">
        <v>7</v>
      </c>
      <c r="J24" s="39" t="s">
        <v>20</v>
      </c>
      <c r="K24" s="140">
        <v>12</v>
      </c>
      <c r="L24" s="39" t="s">
        <v>13</v>
      </c>
      <c r="M24" s="140"/>
      <c r="N24" s="40"/>
      <c r="O24" s="140"/>
      <c r="P24" s="140"/>
      <c r="Q24" s="40"/>
      <c r="R24" s="41" t="s">
        <v>10</v>
      </c>
      <c r="S24" s="42">
        <f>ROUND(H24/K24,-1)</f>
        <v>1772220</v>
      </c>
    </row>
    <row r="25" spans="1:19" ht="18" customHeight="1">
      <c r="A25" s="24"/>
      <c r="B25" s="54"/>
      <c r="C25" s="206"/>
      <c r="D25" s="34"/>
      <c r="E25" s="35"/>
      <c r="F25" s="36"/>
      <c r="G25" s="39" t="s">
        <v>201</v>
      </c>
      <c r="H25" s="38">
        <f>S22</f>
        <v>21266640</v>
      </c>
      <c r="I25" s="39" t="s">
        <v>7</v>
      </c>
      <c r="J25" s="39" t="s">
        <v>8</v>
      </c>
      <c r="K25" s="224">
        <v>7.8340000000000007E-2</v>
      </c>
      <c r="L25" s="39"/>
      <c r="M25" s="40"/>
      <c r="N25" s="140"/>
      <c r="O25" s="140"/>
      <c r="P25" s="140"/>
      <c r="Q25" s="40"/>
      <c r="R25" s="41" t="s">
        <v>10</v>
      </c>
      <c r="S25" s="42">
        <f>ROUND(H25*K25,-1)</f>
        <v>1666030</v>
      </c>
    </row>
    <row r="26" spans="1:19" ht="18" customHeight="1">
      <c r="A26" s="24"/>
      <c r="B26" s="54"/>
      <c r="C26" s="206"/>
      <c r="D26" s="34"/>
      <c r="E26" s="35"/>
      <c r="F26" s="36"/>
      <c r="G26" s="39" t="s">
        <v>194</v>
      </c>
      <c r="H26" s="38">
        <v>240000</v>
      </c>
      <c r="I26" s="39" t="s">
        <v>7</v>
      </c>
      <c r="J26" s="39" t="s">
        <v>8</v>
      </c>
      <c r="K26" s="140">
        <v>12</v>
      </c>
      <c r="L26" s="39" t="s">
        <v>13</v>
      </c>
      <c r="M26" s="140" t="s">
        <v>8</v>
      </c>
      <c r="N26" s="40">
        <v>0.4</v>
      </c>
      <c r="O26" s="140"/>
      <c r="P26" s="140"/>
      <c r="Q26" s="140"/>
      <c r="R26" s="41" t="s">
        <v>10</v>
      </c>
      <c r="S26" s="42">
        <f>H26*K26*N26</f>
        <v>1152000</v>
      </c>
    </row>
    <row r="27" spans="1:19" ht="18" customHeight="1">
      <c r="A27" s="24"/>
      <c r="B27" s="54"/>
      <c r="C27" s="197"/>
      <c r="D27" s="34"/>
      <c r="E27" s="35"/>
      <c r="F27" s="36"/>
      <c r="G27" s="39" t="s">
        <v>196</v>
      </c>
      <c r="H27" s="38">
        <v>180000</v>
      </c>
      <c r="I27" s="39" t="s">
        <v>7</v>
      </c>
      <c r="J27" s="39" t="s">
        <v>8</v>
      </c>
      <c r="K27" s="140">
        <v>2</v>
      </c>
      <c r="L27" s="39" t="s">
        <v>9</v>
      </c>
      <c r="M27" s="140" t="s">
        <v>8</v>
      </c>
      <c r="N27" s="140">
        <v>12</v>
      </c>
      <c r="O27" s="140" t="s">
        <v>13</v>
      </c>
      <c r="P27" s="140"/>
      <c r="Q27" s="140"/>
      <c r="R27" s="41" t="s">
        <v>10</v>
      </c>
      <c r="S27" s="42">
        <f>H27*K27*N27</f>
        <v>4320000</v>
      </c>
    </row>
    <row r="28" spans="1:19" ht="18" customHeight="1">
      <c r="A28" s="24"/>
      <c r="B28" s="54"/>
      <c r="C28" s="225" t="s">
        <v>105</v>
      </c>
      <c r="D28" s="16">
        <v>0</v>
      </c>
      <c r="E28" s="17">
        <v>0</v>
      </c>
      <c r="F28" s="48"/>
      <c r="G28" s="20"/>
      <c r="H28" s="19"/>
      <c r="I28" s="20"/>
      <c r="J28" s="20"/>
      <c r="K28" s="21"/>
      <c r="L28" s="20"/>
      <c r="M28" s="21"/>
      <c r="N28" s="21"/>
      <c r="O28" s="21"/>
      <c r="P28" s="21"/>
      <c r="Q28" s="21"/>
      <c r="R28" s="56"/>
      <c r="S28" s="22"/>
    </row>
    <row r="29" spans="1:19" ht="18" customHeight="1">
      <c r="A29" s="24"/>
      <c r="B29" s="54"/>
      <c r="C29" s="191" t="s">
        <v>106</v>
      </c>
      <c r="D29" s="16">
        <v>0</v>
      </c>
      <c r="E29" s="17">
        <v>0</v>
      </c>
      <c r="F29" s="48"/>
      <c r="G29" s="20"/>
      <c r="H29" s="19"/>
      <c r="I29" s="20"/>
      <c r="J29" s="20"/>
      <c r="K29" s="21"/>
      <c r="L29" s="20"/>
      <c r="M29" s="21"/>
      <c r="N29" s="21"/>
      <c r="O29" s="21"/>
      <c r="P29" s="21"/>
      <c r="Q29" s="21"/>
      <c r="R29" s="56"/>
      <c r="S29" s="22"/>
    </row>
    <row r="30" spans="1:19" ht="18" customHeight="1">
      <c r="A30" s="47" t="s">
        <v>24</v>
      </c>
      <c r="B30" s="20"/>
      <c r="C30" s="193"/>
      <c r="D30" s="16">
        <v>32177000</v>
      </c>
      <c r="E30" s="17">
        <f>E31</f>
        <v>25000000</v>
      </c>
      <c r="F30" s="58"/>
      <c r="G30" s="18"/>
      <c r="H30" s="19"/>
      <c r="I30" s="20"/>
      <c r="J30" s="20"/>
      <c r="K30" s="21"/>
      <c r="L30" s="20"/>
      <c r="M30" s="21"/>
      <c r="N30" s="21"/>
      <c r="O30" s="21"/>
      <c r="P30" s="21"/>
      <c r="Q30" s="21"/>
      <c r="R30" s="20"/>
      <c r="S30" s="22"/>
    </row>
    <row r="31" spans="1:19" ht="18" customHeight="1">
      <c r="A31" s="23"/>
      <c r="B31" s="18" t="s">
        <v>25</v>
      </c>
      <c r="C31" s="193"/>
      <c r="D31" s="16">
        <v>32177000</v>
      </c>
      <c r="E31" s="17">
        <f>E32+E33</f>
        <v>25000000</v>
      </c>
      <c r="F31" s="58">
        <f t="shared" ref="F31:F48" si="1">E31-D31</f>
        <v>-7177000</v>
      </c>
      <c r="G31" s="18"/>
      <c r="H31" s="19"/>
      <c r="I31" s="20"/>
      <c r="J31" s="20"/>
      <c r="K31" s="21"/>
      <c r="L31" s="20"/>
      <c r="M31" s="21"/>
      <c r="N31" s="21"/>
      <c r="O31" s="21"/>
      <c r="P31" s="21"/>
      <c r="Q31" s="21"/>
      <c r="R31" s="20"/>
      <c r="S31" s="22"/>
    </row>
    <row r="32" spans="1:19" ht="18" customHeight="1">
      <c r="A32" s="24"/>
      <c r="B32" s="27"/>
      <c r="C32" s="199" t="s">
        <v>26</v>
      </c>
      <c r="D32" s="25">
        <v>10000000</v>
      </c>
      <c r="E32" s="26">
        <v>5000000</v>
      </c>
      <c r="F32" s="61">
        <f t="shared" si="1"/>
        <v>-5000000</v>
      </c>
      <c r="G32" s="27"/>
      <c r="H32" s="28"/>
      <c r="I32" s="29"/>
      <c r="J32" s="29"/>
      <c r="K32" s="30"/>
      <c r="L32" s="29"/>
      <c r="M32" s="30"/>
      <c r="N32" s="30"/>
      <c r="O32" s="30"/>
      <c r="P32" s="30"/>
      <c r="Q32" s="30"/>
      <c r="R32" s="31"/>
      <c r="S32" s="32"/>
    </row>
    <row r="33" spans="1:19" ht="18" customHeight="1">
      <c r="A33" s="62"/>
      <c r="B33" s="37"/>
      <c r="C33" s="80" t="s">
        <v>59</v>
      </c>
      <c r="D33" s="16">
        <v>22177000</v>
      </c>
      <c r="E33" s="17">
        <v>20000000</v>
      </c>
      <c r="F33" s="58">
        <f t="shared" si="1"/>
        <v>-2177000</v>
      </c>
      <c r="G33" s="18"/>
      <c r="H33" s="19"/>
      <c r="I33" s="20"/>
      <c r="J33" s="20"/>
      <c r="K33" s="21"/>
      <c r="L33" s="20"/>
      <c r="M33" s="21"/>
      <c r="N33" s="21"/>
      <c r="O33" s="21"/>
      <c r="P33" s="21"/>
      <c r="Q33" s="21"/>
      <c r="R33" s="56"/>
      <c r="S33" s="22"/>
    </row>
    <row r="34" spans="1:19" ht="18" customHeight="1">
      <c r="A34" s="47" t="s">
        <v>27</v>
      </c>
      <c r="B34" s="18"/>
      <c r="C34" s="194"/>
      <c r="D34" s="16">
        <v>0</v>
      </c>
      <c r="E34" s="17">
        <f>E35</f>
        <v>0</v>
      </c>
      <c r="F34" s="48">
        <f>E34-D34</f>
        <v>0</v>
      </c>
      <c r="G34" s="18"/>
      <c r="H34" s="19"/>
      <c r="I34" s="20"/>
      <c r="J34" s="20"/>
      <c r="K34" s="21"/>
      <c r="L34" s="20"/>
      <c r="M34" s="21"/>
      <c r="N34" s="21"/>
      <c r="O34" s="21"/>
      <c r="P34" s="21"/>
      <c r="Q34" s="21"/>
      <c r="R34" s="20"/>
      <c r="S34" s="22"/>
    </row>
    <row r="35" spans="1:19" ht="18" customHeight="1">
      <c r="A35" s="23"/>
      <c r="B35" s="49" t="s">
        <v>28</v>
      </c>
      <c r="C35" s="191"/>
      <c r="D35" s="16">
        <v>0</v>
      </c>
      <c r="E35" s="17">
        <f>E36</f>
        <v>0</v>
      </c>
      <c r="F35" s="48">
        <f>E35-D35</f>
        <v>0</v>
      </c>
      <c r="G35" s="18"/>
      <c r="H35" s="19"/>
      <c r="I35" s="20"/>
      <c r="J35" s="20"/>
      <c r="K35" s="21"/>
      <c r="L35" s="20"/>
      <c r="M35" s="21"/>
      <c r="N35" s="21"/>
      <c r="O35" s="21"/>
      <c r="P35" s="21"/>
      <c r="Q35" s="21"/>
      <c r="R35" s="20"/>
      <c r="S35" s="22"/>
    </row>
    <row r="36" spans="1:19" ht="18" customHeight="1">
      <c r="A36" s="24"/>
      <c r="B36" s="50"/>
      <c r="C36" s="126" t="s">
        <v>57</v>
      </c>
      <c r="D36" s="25">
        <v>0</v>
      </c>
      <c r="E36" s="26">
        <v>0</v>
      </c>
      <c r="F36" s="25">
        <f>E36-D36</f>
        <v>0</v>
      </c>
      <c r="G36" s="51"/>
      <c r="H36" s="52"/>
      <c r="I36" s="29"/>
      <c r="J36" s="29"/>
      <c r="K36" s="30"/>
      <c r="L36" s="29"/>
      <c r="M36" s="30"/>
      <c r="N36" s="30"/>
      <c r="O36" s="30"/>
      <c r="P36" s="30"/>
      <c r="Q36" s="30"/>
      <c r="R36" s="29"/>
      <c r="S36" s="33"/>
    </row>
    <row r="37" spans="1:19" ht="18" customHeight="1">
      <c r="A37" s="71" t="s">
        <v>29</v>
      </c>
      <c r="B37" s="72"/>
      <c r="C37" s="193"/>
      <c r="D37" s="16">
        <v>20000000</v>
      </c>
      <c r="E37" s="17">
        <f>E38</f>
        <v>20000000</v>
      </c>
      <c r="F37" s="61">
        <f t="shared" si="1"/>
        <v>0</v>
      </c>
      <c r="G37" s="18"/>
      <c r="H37" s="19" t="s">
        <v>180</v>
      </c>
      <c r="I37" s="20"/>
      <c r="J37" s="20"/>
      <c r="K37" s="21"/>
      <c r="L37" s="20"/>
      <c r="M37" s="21"/>
      <c r="N37" s="21"/>
      <c r="O37" s="21"/>
      <c r="P37" s="21"/>
      <c r="Q37" s="21"/>
      <c r="R37" s="20"/>
      <c r="S37" s="22"/>
    </row>
    <row r="38" spans="1:19" ht="18" customHeight="1">
      <c r="A38" s="73"/>
      <c r="B38" s="72" t="s">
        <v>30</v>
      </c>
      <c r="C38" s="193"/>
      <c r="D38" s="16">
        <v>20000000</v>
      </c>
      <c r="E38" s="17">
        <f>E40+E39</f>
        <v>20000000</v>
      </c>
      <c r="F38" s="61">
        <f t="shared" si="1"/>
        <v>0</v>
      </c>
      <c r="G38" s="18"/>
      <c r="H38" s="19"/>
      <c r="I38" s="20"/>
      <c r="J38" s="20"/>
      <c r="K38" s="21"/>
      <c r="L38" s="20"/>
      <c r="M38" s="21"/>
      <c r="N38" s="21"/>
      <c r="O38" s="21"/>
      <c r="P38" s="21"/>
      <c r="Q38" s="21"/>
      <c r="R38" s="20"/>
      <c r="S38" s="22"/>
    </row>
    <row r="39" spans="1:19" ht="18" customHeight="1">
      <c r="A39" s="74"/>
      <c r="B39" s="75"/>
      <c r="C39" s="199" t="s">
        <v>31</v>
      </c>
      <c r="D39" s="25">
        <v>0</v>
      </c>
      <c r="E39" s="26">
        <v>0</v>
      </c>
      <c r="F39" s="61">
        <f t="shared" si="1"/>
        <v>0</v>
      </c>
      <c r="G39" s="76"/>
      <c r="H39" s="28"/>
      <c r="I39" s="29"/>
      <c r="J39" s="29"/>
      <c r="K39" s="30"/>
      <c r="L39" s="29"/>
      <c r="M39" s="30"/>
      <c r="N39" s="30"/>
      <c r="O39" s="30"/>
      <c r="P39" s="30"/>
      <c r="Q39" s="30"/>
      <c r="R39" s="31"/>
      <c r="S39" s="32"/>
    </row>
    <row r="40" spans="1:19" ht="18" customHeight="1">
      <c r="A40" s="74"/>
      <c r="B40" s="132"/>
      <c r="C40" s="126" t="s">
        <v>123</v>
      </c>
      <c r="D40" s="25">
        <v>20000000</v>
      </c>
      <c r="E40" s="26">
        <v>20000000</v>
      </c>
      <c r="F40" s="61">
        <f t="shared" si="1"/>
        <v>0</v>
      </c>
      <c r="G40" s="76"/>
      <c r="H40" s="28"/>
      <c r="I40" s="29"/>
      <c r="J40" s="29"/>
      <c r="K40" s="30"/>
      <c r="L40" s="29"/>
      <c r="M40" s="30"/>
      <c r="N40" s="30"/>
      <c r="O40" s="30"/>
      <c r="P40" s="30"/>
      <c r="Q40" s="30"/>
      <c r="R40" s="31"/>
      <c r="S40" s="32"/>
    </row>
    <row r="41" spans="1:19" ht="18" customHeight="1">
      <c r="A41" s="192" t="s">
        <v>32</v>
      </c>
      <c r="B41" s="72"/>
      <c r="C41" s="193"/>
      <c r="D41" s="16">
        <v>13330364</v>
      </c>
      <c r="E41" s="17">
        <f>E42</f>
        <v>7050000</v>
      </c>
      <c r="F41" s="58">
        <f t="shared" si="1"/>
        <v>-6280364</v>
      </c>
      <c r="G41" s="18"/>
      <c r="H41" s="19"/>
      <c r="I41" s="20"/>
      <c r="J41" s="20"/>
      <c r="K41" s="21"/>
      <c r="L41" s="20"/>
      <c r="M41" s="21"/>
      <c r="N41" s="21"/>
      <c r="O41" s="21"/>
      <c r="P41" s="21"/>
      <c r="Q41" s="21"/>
      <c r="R41" s="20"/>
      <c r="S41" s="22"/>
    </row>
    <row r="42" spans="1:19" ht="18" customHeight="1">
      <c r="A42" s="73"/>
      <c r="B42" s="75" t="s">
        <v>33</v>
      </c>
      <c r="C42" s="70"/>
      <c r="D42" s="25">
        <v>13330364</v>
      </c>
      <c r="E42" s="26">
        <f>E43+E44</f>
        <v>7050000</v>
      </c>
      <c r="F42" s="61">
        <f t="shared" si="1"/>
        <v>-6280364</v>
      </c>
      <c r="G42" s="27"/>
      <c r="H42" s="28"/>
      <c r="I42" s="29"/>
      <c r="J42" s="29"/>
      <c r="K42" s="30"/>
      <c r="L42" s="29"/>
      <c r="M42" s="30"/>
      <c r="N42" s="30"/>
      <c r="O42" s="30"/>
      <c r="P42" s="30"/>
      <c r="Q42" s="30"/>
      <c r="R42" s="29"/>
      <c r="S42" s="32"/>
    </row>
    <row r="43" spans="1:19" ht="18" customHeight="1">
      <c r="A43" s="74"/>
      <c r="B43" s="133"/>
      <c r="C43" s="127" t="s">
        <v>60</v>
      </c>
      <c r="D43" s="25">
        <v>11863704</v>
      </c>
      <c r="E43" s="26">
        <v>2500000</v>
      </c>
      <c r="F43" s="61">
        <f t="shared" si="1"/>
        <v>-9363704</v>
      </c>
      <c r="G43" s="27"/>
      <c r="H43" s="28"/>
      <c r="I43" s="29"/>
      <c r="J43" s="29"/>
      <c r="K43" s="30"/>
      <c r="L43" s="29"/>
      <c r="M43" s="30"/>
      <c r="N43" s="30"/>
      <c r="O43" s="30"/>
      <c r="P43" s="30"/>
      <c r="Q43" s="30"/>
      <c r="R43" s="31"/>
      <c r="S43" s="32"/>
    </row>
    <row r="44" spans="1:19" ht="18" customHeight="1">
      <c r="A44" s="74"/>
      <c r="B44" s="132"/>
      <c r="C44" s="129" t="s">
        <v>95</v>
      </c>
      <c r="D44" s="25">
        <v>1466660</v>
      </c>
      <c r="E44" s="26">
        <v>4550000</v>
      </c>
      <c r="F44" s="61">
        <f t="shared" si="1"/>
        <v>3083340</v>
      </c>
      <c r="G44" s="27"/>
      <c r="H44" s="28"/>
      <c r="I44" s="29"/>
      <c r="J44" s="29"/>
      <c r="K44" s="30"/>
      <c r="L44" s="29"/>
      <c r="M44" s="30"/>
      <c r="N44" s="30"/>
      <c r="O44" s="30"/>
      <c r="P44" s="30"/>
      <c r="Q44" s="30"/>
      <c r="R44" s="31"/>
      <c r="S44" s="32"/>
    </row>
    <row r="45" spans="1:19" ht="18" customHeight="1">
      <c r="A45" s="245" t="s">
        <v>34</v>
      </c>
      <c r="B45" s="246"/>
      <c r="C45" s="244"/>
      <c r="D45" s="16">
        <v>1250000</v>
      </c>
      <c r="E45" s="17">
        <f>E46</f>
        <v>1130000</v>
      </c>
      <c r="F45" s="61">
        <f t="shared" si="1"/>
        <v>-120000</v>
      </c>
      <c r="G45" s="18"/>
      <c r="H45" s="19"/>
      <c r="I45" s="20"/>
      <c r="J45" s="20"/>
      <c r="K45" s="21"/>
      <c r="L45" s="20"/>
      <c r="M45" s="21"/>
      <c r="N45" s="21"/>
      <c r="O45" s="21"/>
      <c r="P45" s="21"/>
      <c r="Q45" s="21"/>
      <c r="R45" s="20"/>
      <c r="S45" s="22"/>
    </row>
    <row r="46" spans="1:19" ht="18" customHeight="1">
      <c r="A46" s="77"/>
      <c r="B46" s="243" t="s">
        <v>35</v>
      </c>
      <c r="C46" s="244"/>
      <c r="D46" s="25">
        <v>1250000</v>
      </c>
      <c r="E46" s="26">
        <f>E47+E48+E49</f>
        <v>1130000</v>
      </c>
      <c r="F46" s="61">
        <f t="shared" si="1"/>
        <v>-120000</v>
      </c>
      <c r="G46" s="27"/>
      <c r="H46" s="28"/>
      <c r="I46" s="29"/>
      <c r="J46" s="29"/>
      <c r="K46" s="30"/>
      <c r="L46" s="29"/>
      <c r="M46" s="30"/>
      <c r="N46" s="30"/>
      <c r="O46" s="30"/>
      <c r="P46" s="30"/>
      <c r="Q46" s="30"/>
      <c r="R46" s="29"/>
      <c r="S46" s="32"/>
    </row>
    <row r="47" spans="1:19" ht="18" customHeight="1">
      <c r="A47" s="78"/>
      <c r="B47" s="199"/>
      <c r="C47" s="80" t="s">
        <v>121</v>
      </c>
      <c r="D47" s="16">
        <v>0</v>
      </c>
      <c r="E47" s="17">
        <v>0</v>
      </c>
      <c r="F47" s="61">
        <f t="shared" si="1"/>
        <v>0</v>
      </c>
      <c r="G47" s="18"/>
      <c r="H47" s="19"/>
      <c r="I47" s="20"/>
      <c r="J47" s="20"/>
      <c r="K47" s="21"/>
      <c r="L47" s="20"/>
      <c r="M47" s="21"/>
      <c r="N47" s="21"/>
      <c r="O47" s="21"/>
      <c r="P47" s="21"/>
      <c r="Q47" s="21"/>
      <c r="R47" s="20"/>
      <c r="S47" s="22"/>
    </row>
    <row r="48" spans="1:19" ht="18" customHeight="1">
      <c r="A48" s="78"/>
      <c r="B48" s="79"/>
      <c r="C48" s="130" t="s">
        <v>122</v>
      </c>
      <c r="D48" s="16">
        <v>50000</v>
      </c>
      <c r="E48" s="17">
        <f>S48</f>
        <v>50000</v>
      </c>
      <c r="F48" s="81">
        <f t="shared" si="1"/>
        <v>0</v>
      </c>
      <c r="G48" s="18" t="s">
        <v>17</v>
      </c>
      <c r="H48" s="19"/>
      <c r="I48" s="20"/>
      <c r="J48" s="20"/>
      <c r="K48" s="21"/>
      <c r="L48" s="20"/>
      <c r="M48" s="21"/>
      <c r="N48" s="21"/>
      <c r="O48" s="21"/>
      <c r="P48" s="21"/>
      <c r="Q48" s="21"/>
      <c r="R48" s="20" t="s">
        <v>10</v>
      </c>
      <c r="S48" s="22">
        <v>50000</v>
      </c>
    </row>
    <row r="49" spans="1:19" ht="18" customHeight="1">
      <c r="A49" s="213"/>
      <c r="B49" s="214"/>
      <c r="C49" s="82" t="s">
        <v>124</v>
      </c>
      <c r="D49" s="64">
        <v>1200000</v>
      </c>
      <c r="E49" s="65">
        <f>SUM(S49:S49)</f>
        <v>1080000</v>
      </c>
      <c r="F49" s="83">
        <f>E49-D49</f>
        <v>-120000</v>
      </c>
      <c r="G49" s="135" t="s">
        <v>18</v>
      </c>
      <c r="H49" s="66">
        <v>30000</v>
      </c>
      <c r="I49" s="67" t="s">
        <v>7</v>
      </c>
      <c r="J49" s="67" t="s">
        <v>8</v>
      </c>
      <c r="K49" s="68">
        <v>3</v>
      </c>
      <c r="L49" s="67" t="s">
        <v>9</v>
      </c>
      <c r="M49" s="68" t="s">
        <v>8</v>
      </c>
      <c r="N49" s="68">
        <v>12</v>
      </c>
      <c r="O49" s="68" t="s">
        <v>13</v>
      </c>
      <c r="P49" s="68"/>
      <c r="Q49" s="68"/>
      <c r="R49" s="67" t="s">
        <v>10</v>
      </c>
      <c r="S49" s="84">
        <f>H49*K49*N49</f>
        <v>1080000</v>
      </c>
    </row>
    <row r="50" spans="1:19" ht="18" customHeight="1">
      <c r="A50" s="39"/>
      <c r="B50" s="39"/>
      <c r="C50" s="79"/>
      <c r="D50" s="59"/>
      <c r="E50" s="38"/>
      <c r="F50" s="59"/>
      <c r="G50" s="39"/>
      <c r="H50" s="38"/>
      <c r="I50" s="39"/>
      <c r="J50" s="39"/>
      <c r="K50" s="140"/>
      <c r="L50" s="39"/>
      <c r="M50" s="140"/>
      <c r="N50" s="140"/>
      <c r="O50" s="140"/>
      <c r="P50" s="140"/>
      <c r="Q50" s="140"/>
      <c r="R50" s="39"/>
      <c r="S50" s="38"/>
    </row>
    <row r="51" spans="1:19" ht="18" customHeight="1">
      <c r="A51" s="39"/>
      <c r="B51" s="39"/>
      <c r="C51" s="79"/>
      <c r="D51" s="59"/>
      <c r="E51" s="38"/>
      <c r="F51" s="59"/>
      <c r="G51" s="39"/>
      <c r="H51" s="38"/>
      <c r="I51" s="39"/>
      <c r="J51" s="39"/>
      <c r="K51" s="140"/>
      <c r="L51" s="39"/>
      <c r="M51" s="140"/>
      <c r="N51" s="140"/>
      <c r="O51" s="140"/>
      <c r="P51" s="140"/>
      <c r="Q51" s="140"/>
      <c r="R51" s="39"/>
      <c r="S51" s="38"/>
    </row>
    <row r="52" spans="1:19" ht="18" customHeight="1">
      <c r="A52" s="39"/>
      <c r="B52" s="39"/>
      <c r="C52" s="79"/>
      <c r="D52" s="59"/>
      <c r="E52" s="38"/>
      <c r="F52" s="59"/>
      <c r="G52" s="39"/>
      <c r="H52" s="38"/>
      <c r="I52" s="39"/>
      <c r="J52" s="39"/>
      <c r="K52" s="140"/>
      <c r="L52" s="39"/>
      <c r="M52" s="140"/>
      <c r="N52" s="140"/>
      <c r="O52" s="140"/>
      <c r="P52" s="140"/>
      <c r="Q52" s="140"/>
      <c r="R52" s="39"/>
      <c r="S52" s="38"/>
    </row>
    <row r="53" spans="1:19" ht="18" customHeight="1">
      <c r="A53" s="39"/>
      <c r="B53" s="39"/>
      <c r="C53" s="79"/>
      <c r="D53" s="59"/>
      <c r="E53" s="38"/>
      <c r="F53" s="59"/>
      <c r="G53" s="39"/>
      <c r="H53" s="38"/>
      <c r="I53" s="39"/>
      <c r="J53" s="39"/>
      <c r="K53" s="140"/>
      <c r="L53" s="39"/>
      <c r="M53" s="140"/>
      <c r="N53" s="140"/>
      <c r="O53" s="140"/>
      <c r="P53" s="140"/>
      <c r="Q53" s="140"/>
      <c r="R53" s="39"/>
      <c r="S53" s="38"/>
    </row>
    <row r="54" spans="1:19" ht="32.25" customHeight="1">
      <c r="A54" s="247" t="s">
        <v>179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</row>
    <row r="55" spans="1:19" ht="18" customHeight="1">
      <c r="A55" s="2" t="s">
        <v>181</v>
      </c>
      <c r="B55" s="85"/>
      <c r="C55" s="4"/>
      <c r="D55" s="5"/>
      <c r="E55" s="6"/>
      <c r="F55" s="5"/>
      <c r="G55" s="39"/>
      <c r="H55" s="38"/>
      <c r="I55" s="39"/>
      <c r="J55" s="39"/>
      <c r="K55" s="140"/>
      <c r="L55" s="39"/>
      <c r="M55" s="140"/>
      <c r="N55" s="140"/>
      <c r="O55" s="140"/>
      <c r="P55" s="140"/>
      <c r="Q55" s="140"/>
      <c r="R55" s="39"/>
      <c r="S55" s="59" t="s">
        <v>0</v>
      </c>
    </row>
    <row r="56" spans="1:19" ht="18" customHeight="1">
      <c r="A56" s="8" t="s">
        <v>1</v>
      </c>
      <c r="B56" s="196" t="s">
        <v>2</v>
      </c>
      <c r="C56" s="196" t="s">
        <v>3</v>
      </c>
      <c r="D56" s="9" t="s">
        <v>177</v>
      </c>
      <c r="E56" s="9" t="s">
        <v>178</v>
      </c>
      <c r="F56" s="9" t="s">
        <v>4</v>
      </c>
      <c r="G56" s="239" t="s">
        <v>5</v>
      </c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40"/>
    </row>
    <row r="57" spans="1:19" ht="18" customHeight="1">
      <c r="A57" s="248" t="s">
        <v>19</v>
      </c>
      <c r="B57" s="248"/>
      <c r="C57" s="249"/>
      <c r="D57" s="86">
        <v>148741814</v>
      </c>
      <c r="E57" s="87">
        <f>ROUND(E58+E94+E99+E118+E121+E124+E128+E131,-1)</f>
        <v>133485960</v>
      </c>
      <c r="F57" s="88">
        <f t="shared" ref="F57:F63" si="2">E57-D57</f>
        <v>-15255854</v>
      </c>
      <c r="G57" s="89">
        <f>E4-E57</f>
        <v>0</v>
      </c>
      <c r="H57" s="90"/>
      <c r="I57" s="91"/>
      <c r="J57" s="91"/>
      <c r="K57" s="92"/>
      <c r="L57" s="91"/>
      <c r="M57" s="92"/>
      <c r="N57" s="92"/>
      <c r="O57" s="92"/>
      <c r="P57" s="92"/>
      <c r="Q57" s="92"/>
      <c r="R57" s="91"/>
      <c r="S57" s="93"/>
    </row>
    <row r="58" spans="1:19" ht="18" customHeight="1">
      <c r="A58" s="250" t="s">
        <v>36</v>
      </c>
      <c r="B58" s="250"/>
      <c r="C58" s="245"/>
      <c r="D58" s="94">
        <v>98702350</v>
      </c>
      <c r="E58" s="17">
        <f>E59+E76+E80</f>
        <v>91147560</v>
      </c>
      <c r="F58" s="48">
        <f t="shared" si="2"/>
        <v>-7554790</v>
      </c>
      <c r="G58" s="20"/>
      <c r="H58" s="19"/>
      <c r="I58" s="20"/>
      <c r="J58" s="20"/>
      <c r="K58" s="21"/>
      <c r="L58" s="20"/>
      <c r="M58" s="21"/>
      <c r="N58" s="21"/>
      <c r="O58" s="21"/>
      <c r="P58" s="21"/>
      <c r="Q58" s="21"/>
      <c r="R58" s="20"/>
      <c r="S58" s="22"/>
    </row>
    <row r="59" spans="1:19" ht="18" customHeight="1">
      <c r="A59" s="23"/>
      <c r="B59" s="193" t="s">
        <v>37</v>
      </c>
      <c r="C59" s="193"/>
      <c r="D59" s="94">
        <v>83762350</v>
      </c>
      <c r="E59" s="17">
        <f>E60+E63+E75+E68+E69+E70</f>
        <v>79007560</v>
      </c>
      <c r="F59" s="48">
        <f t="shared" si="2"/>
        <v>-4754790</v>
      </c>
      <c r="G59" s="20"/>
      <c r="H59" s="19"/>
      <c r="I59" s="20"/>
      <c r="J59" s="20"/>
      <c r="K59" s="21"/>
      <c r="L59" s="20"/>
      <c r="M59" s="21"/>
      <c r="N59" s="21"/>
      <c r="O59" s="21"/>
      <c r="P59" s="21"/>
      <c r="Q59" s="21"/>
      <c r="R59" s="20"/>
      <c r="S59" s="22"/>
    </row>
    <row r="60" spans="1:19" ht="18" customHeight="1">
      <c r="A60" s="24"/>
      <c r="B60" s="205"/>
      <c r="C60" s="204" t="s">
        <v>38</v>
      </c>
      <c r="D60" s="60">
        <v>50634720</v>
      </c>
      <c r="E60" s="26">
        <f>SUM(S60:S62)</f>
        <v>50443440</v>
      </c>
      <c r="F60" s="95">
        <f t="shared" ref="F60" si="3">E60-D60</f>
        <v>-191280</v>
      </c>
      <c r="G60" s="29" t="s">
        <v>202</v>
      </c>
      <c r="H60" s="28">
        <v>1476850</v>
      </c>
      <c r="I60" s="29" t="s">
        <v>189</v>
      </c>
      <c r="J60" s="29" t="s">
        <v>190</v>
      </c>
      <c r="K60" s="30">
        <v>12</v>
      </c>
      <c r="L60" s="29" t="s">
        <v>192</v>
      </c>
      <c r="M60" s="30"/>
      <c r="N60" s="30"/>
      <c r="O60" s="30"/>
      <c r="P60" s="30"/>
      <c r="Q60" s="30"/>
      <c r="R60" s="31" t="s">
        <v>10</v>
      </c>
      <c r="S60" s="32">
        <f>H60*K60</f>
        <v>17722200</v>
      </c>
    </row>
    <row r="61" spans="1:19" ht="18" customHeight="1">
      <c r="A61" s="24"/>
      <c r="B61" s="207"/>
      <c r="C61" s="206"/>
      <c r="D61" s="59"/>
      <c r="E61" s="35"/>
      <c r="F61" s="101"/>
      <c r="G61" s="39" t="s">
        <v>203</v>
      </c>
      <c r="H61" s="38">
        <v>1476850</v>
      </c>
      <c r="I61" s="39" t="s">
        <v>189</v>
      </c>
      <c r="J61" s="39" t="s">
        <v>190</v>
      </c>
      <c r="K61" s="140">
        <v>12</v>
      </c>
      <c r="L61" s="39" t="s">
        <v>192</v>
      </c>
      <c r="M61" s="140"/>
      <c r="N61" s="140"/>
      <c r="O61" s="140"/>
      <c r="P61" s="140"/>
      <c r="Q61" s="140"/>
      <c r="R61" s="41" t="s">
        <v>193</v>
      </c>
      <c r="S61" s="42">
        <f>H61*K61</f>
        <v>17722200</v>
      </c>
    </row>
    <row r="62" spans="1:19" ht="18" customHeight="1">
      <c r="A62" s="24"/>
      <c r="B62" s="207"/>
      <c r="C62" s="206"/>
      <c r="D62" s="59"/>
      <c r="E62" s="35"/>
      <c r="F62" s="101"/>
      <c r="G62" s="39" t="s">
        <v>203</v>
      </c>
      <c r="H62" s="38">
        <v>1249920</v>
      </c>
      <c r="I62" s="39" t="s">
        <v>189</v>
      </c>
      <c r="J62" s="39" t="s">
        <v>190</v>
      </c>
      <c r="K62" s="140">
        <v>12</v>
      </c>
      <c r="L62" s="39" t="s">
        <v>192</v>
      </c>
      <c r="M62" s="140"/>
      <c r="N62" s="140"/>
      <c r="O62" s="140"/>
      <c r="P62" s="140"/>
      <c r="Q62" s="140"/>
      <c r="R62" s="41" t="s">
        <v>10</v>
      </c>
      <c r="S62" s="42">
        <f>H62*K62</f>
        <v>14999040</v>
      </c>
    </row>
    <row r="63" spans="1:19" ht="18" customHeight="1">
      <c r="A63" s="24"/>
      <c r="B63" s="37"/>
      <c r="C63" s="199" t="s">
        <v>109</v>
      </c>
      <c r="D63" s="60">
        <v>15134880</v>
      </c>
      <c r="E63" s="26">
        <f>SUM(S63:S67)</f>
        <v>13153920</v>
      </c>
      <c r="F63" s="55">
        <f t="shared" si="2"/>
        <v>-1980960</v>
      </c>
      <c r="G63" s="27" t="s">
        <v>204</v>
      </c>
      <c r="H63" s="128">
        <v>100000</v>
      </c>
      <c r="I63" s="29" t="s">
        <v>189</v>
      </c>
      <c r="J63" s="29" t="s">
        <v>190</v>
      </c>
      <c r="K63" s="30">
        <v>2</v>
      </c>
      <c r="L63" s="29" t="s">
        <v>195</v>
      </c>
      <c r="M63" s="30" t="s">
        <v>190</v>
      </c>
      <c r="N63" s="30">
        <v>12</v>
      </c>
      <c r="O63" s="30" t="s">
        <v>192</v>
      </c>
      <c r="P63" s="30"/>
      <c r="Q63" s="30"/>
      <c r="R63" s="31" t="s">
        <v>10</v>
      </c>
      <c r="S63" s="32">
        <f>H63*K63*N63</f>
        <v>2400000</v>
      </c>
    </row>
    <row r="64" spans="1:19" ht="18" customHeight="1">
      <c r="A64" s="24"/>
      <c r="B64" s="37"/>
      <c r="C64" s="197"/>
      <c r="D64" s="59"/>
      <c r="E64" s="35"/>
      <c r="F64" s="36"/>
      <c r="G64" s="39" t="s">
        <v>205</v>
      </c>
      <c r="H64" s="69">
        <v>180000</v>
      </c>
      <c r="I64" s="39" t="s">
        <v>189</v>
      </c>
      <c r="J64" s="39" t="s">
        <v>190</v>
      </c>
      <c r="K64" s="140">
        <v>2</v>
      </c>
      <c r="L64" s="39" t="s">
        <v>195</v>
      </c>
      <c r="M64" s="140" t="s">
        <v>190</v>
      </c>
      <c r="N64" s="140">
        <v>12</v>
      </c>
      <c r="O64" s="140" t="s">
        <v>192</v>
      </c>
      <c r="P64" s="140"/>
      <c r="Q64" s="140"/>
      <c r="R64" s="41" t="s">
        <v>10</v>
      </c>
      <c r="S64" s="42">
        <f>H64*K64*N64</f>
        <v>4320000</v>
      </c>
    </row>
    <row r="65" spans="1:19" ht="18" customHeight="1">
      <c r="A65" s="24"/>
      <c r="B65" s="37"/>
      <c r="C65" s="209"/>
      <c r="D65" s="59"/>
      <c r="E65" s="35"/>
      <c r="F65" s="36"/>
      <c r="G65" s="39" t="s">
        <v>39</v>
      </c>
      <c r="H65" s="69">
        <v>99330</v>
      </c>
      <c r="I65" s="39" t="s">
        <v>7</v>
      </c>
      <c r="J65" s="39" t="s">
        <v>8</v>
      </c>
      <c r="K65" s="140">
        <v>2</v>
      </c>
      <c r="L65" s="39" t="s">
        <v>9</v>
      </c>
      <c r="M65" s="140" t="s">
        <v>8</v>
      </c>
      <c r="N65" s="140">
        <v>12</v>
      </c>
      <c r="O65" s="140" t="s">
        <v>13</v>
      </c>
      <c r="P65" s="140"/>
      <c r="Q65" s="140"/>
      <c r="R65" s="41" t="s">
        <v>10</v>
      </c>
      <c r="S65" s="42">
        <f>H65*K65*N65</f>
        <v>2383920</v>
      </c>
    </row>
    <row r="66" spans="1:19" ht="18" customHeight="1">
      <c r="A66" s="24"/>
      <c r="B66" s="37"/>
      <c r="C66" s="209"/>
      <c r="D66" s="59"/>
      <c r="E66" s="35"/>
      <c r="F66" s="36"/>
      <c r="G66" s="39" t="s">
        <v>228</v>
      </c>
      <c r="H66" s="69">
        <v>500000</v>
      </c>
      <c r="I66" s="39" t="s">
        <v>7</v>
      </c>
      <c r="J66" s="39" t="s">
        <v>8</v>
      </c>
      <c r="K66" s="140">
        <v>3</v>
      </c>
      <c r="L66" s="39" t="s">
        <v>9</v>
      </c>
      <c r="M66" s="140" t="s">
        <v>8</v>
      </c>
      <c r="N66" s="140">
        <v>2</v>
      </c>
      <c r="O66" s="140" t="s">
        <v>14</v>
      </c>
      <c r="P66" s="140"/>
      <c r="Q66" s="140"/>
      <c r="R66" s="41" t="s">
        <v>10</v>
      </c>
      <c r="S66" s="42">
        <f>H66*K66*N66</f>
        <v>3000000</v>
      </c>
    </row>
    <row r="67" spans="1:19" ht="18" customHeight="1">
      <c r="A67" s="24"/>
      <c r="B67" s="37"/>
      <c r="C67" s="197"/>
      <c r="D67" s="59"/>
      <c r="E67" s="35"/>
      <c r="F67" s="36"/>
      <c r="G67" s="39" t="s">
        <v>229</v>
      </c>
      <c r="H67" s="69">
        <v>350000</v>
      </c>
      <c r="I67" s="39" t="s">
        <v>189</v>
      </c>
      <c r="J67" s="39" t="s">
        <v>190</v>
      </c>
      <c r="K67" s="140">
        <v>3</v>
      </c>
      <c r="L67" s="39" t="s">
        <v>195</v>
      </c>
      <c r="M67" s="140"/>
      <c r="N67" s="140"/>
      <c r="O67" s="140"/>
      <c r="P67" s="140"/>
      <c r="Q67" s="140"/>
      <c r="R67" s="41" t="s">
        <v>10</v>
      </c>
      <c r="S67" s="42">
        <f>H67*K67</f>
        <v>1050000</v>
      </c>
    </row>
    <row r="68" spans="1:19" ht="18" customHeight="1">
      <c r="A68" s="24"/>
      <c r="B68" s="54"/>
      <c r="C68" s="96" t="s">
        <v>40</v>
      </c>
      <c r="D68" s="97">
        <v>4000000</v>
      </c>
      <c r="E68" s="98">
        <f>S68</f>
        <v>3600000</v>
      </c>
      <c r="F68" s="48">
        <f>E68-D68</f>
        <v>-400000</v>
      </c>
      <c r="G68" s="20" t="s">
        <v>55</v>
      </c>
      <c r="H68" s="19">
        <v>300000</v>
      </c>
      <c r="I68" s="20" t="s">
        <v>189</v>
      </c>
      <c r="J68" s="20" t="s">
        <v>190</v>
      </c>
      <c r="K68" s="21">
        <v>12</v>
      </c>
      <c r="L68" s="20" t="s">
        <v>192</v>
      </c>
      <c r="M68" s="21"/>
      <c r="N68" s="21"/>
      <c r="O68" s="21"/>
      <c r="P68" s="21"/>
      <c r="Q68" s="21"/>
      <c r="R68" s="56" t="s">
        <v>10</v>
      </c>
      <c r="S68" s="22">
        <f>H68*K68</f>
        <v>3600000</v>
      </c>
    </row>
    <row r="69" spans="1:19" ht="18" customHeight="1">
      <c r="A69" s="24"/>
      <c r="B69" s="54"/>
      <c r="C69" s="99" t="s">
        <v>41</v>
      </c>
      <c r="D69" s="60">
        <v>6453900</v>
      </c>
      <c r="E69" s="26">
        <f>S69</f>
        <v>5299780</v>
      </c>
      <c r="F69" s="55">
        <f>E69-D69</f>
        <v>-1154120</v>
      </c>
      <c r="G69" s="29" t="s">
        <v>44</v>
      </c>
      <c r="H69" s="28">
        <f>E60+E63</f>
        <v>63597360</v>
      </c>
      <c r="I69" s="29" t="s">
        <v>7</v>
      </c>
      <c r="J69" s="29" t="s">
        <v>20</v>
      </c>
      <c r="K69" s="30">
        <v>12</v>
      </c>
      <c r="L69" s="29"/>
      <c r="M69" s="30"/>
      <c r="N69" s="30"/>
      <c r="O69" s="30"/>
      <c r="P69" s="30"/>
      <c r="Q69" s="30"/>
      <c r="R69" s="29" t="s">
        <v>10</v>
      </c>
      <c r="S69" s="32">
        <f>ROUND(H69/12,-1)</f>
        <v>5299780</v>
      </c>
    </row>
    <row r="70" spans="1:19" ht="18" customHeight="1">
      <c r="A70" s="24"/>
      <c r="B70" s="37"/>
      <c r="C70" s="126" t="s">
        <v>61</v>
      </c>
      <c r="D70" s="60">
        <v>6038850</v>
      </c>
      <c r="E70" s="26">
        <f>SUM(S70:S74)</f>
        <v>5710420</v>
      </c>
      <c r="F70" s="55">
        <f>E70-D70</f>
        <v>-328430</v>
      </c>
      <c r="G70" s="29" t="s">
        <v>45</v>
      </c>
      <c r="H70" s="28">
        <f>H69-S63</f>
        <v>61197360</v>
      </c>
      <c r="I70" s="29" t="s">
        <v>7</v>
      </c>
      <c r="J70" s="29" t="s">
        <v>8</v>
      </c>
      <c r="K70" s="251">
        <v>2.9950000000000001E-2</v>
      </c>
      <c r="L70" s="251"/>
      <c r="M70" s="30"/>
      <c r="N70" s="30"/>
      <c r="O70" s="30"/>
      <c r="P70" s="30"/>
      <c r="Q70" s="30"/>
      <c r="R70" s="29" t="s">
        <v>10</v>
      </c>
      <c r="S70" s="32">
        <f>ROUNDDOWN(H70*K70,-1)</f>
        <v>1832860</v>
      </c>
    </row>
    <row r="71" spans="1:19" ht="18" customHeight="1">
      <c r="A71" s="24"/>
      <c r="B71" s="37"/>
      <c r="C71" s="197"/>
      <c r="D71" s="59"/>
      <c r="E71" s="35"/>
      <c r="F71" s="36"/>
      <c r="G71" s="39" t="s">
        <v>46</v>
      </c>
      <c r="H71" s="38">
        <f>S70</f>
        <v>1832860</v>
      </c>
      <c r="I71" s="39" t="s">
        <v>7</v>
      </c>
      <c r="J71" s="39" t="s">
        <v>8</v>
      </c>
      <c r="K71" s="252">
        <v>6.5500000000000003E-2</v>
      </c>
      <c r="L71" s="252"/>
      <c r="M71" s="140"/>
      <c r="N71" s="140"/>
      <c r="O71" s="140"/>
      <c r="P71" s="140"/>
      <c r="Q71" s="140"/>
      <c r="R71" s="41" t="s">
        <v>10</v>
      </c>
      <c r="S71" s="42">
        <f>ROUND(H71*K71,-1)</f>
        <v>120050</v>
      </c>
    </row>
    <row r="72" spans="1:19" ht="18" customHeight="1">
      <c r="A72" s="24"/>
      <c r="B72" s="37"/>
      <c r="C72" s="197"/>
      <c r="D72" s="59"/>
      <c r="E72" s="35"/>
      <c r="F72" s="36"/>
      <c r="G72" s="39" t="s">
        <v>47</v>
      </c>
      <c r="H72" s="38">
        <f>H70</f>
        <v>61197360</v>
      </c>
      <c r="I72" s="39" t="s">
        <v>7</v>
      </c>
      <c r="J72" s="39" t="s">
        <v>8</v>
      </c>
      <c r="K72" s="252">
        <v>4.4999999999999998E-2</v>
      </c>
      <c r="L72" s="252"/>
      <c r="M72" s="140"/>
      <c r="N72" s="140"/>
      <c r="O72" s="140"/>
      <c r="P72" s="140"/>
      <c r="Q72" s="140"/>
      <c r="R72" s="39" t="s">
        <v>10</v>
      </c>
      <c r="S72" s="42">
        <f>ROUNDDOWN(H72*K72,-1)</f>
        <v>2753880</v>
      </c>
    </row>
    <row r="73" spans="1:19" ht="18" customHeight="1">
      <c r="A73" s="24"/>
      <c r="B73" s="37"/>
      <c r="C73" s="197"/>
      <c r="D73" s="59"/>
      <c r="E73" s="35"/>
      <c r="F73" s="36"/>
      <c r="G73" s="39" t="s">
        <v>48</v>
      </c>
      <c r="H73" s="38">
        <f>H69-S63</f>
        <v>61197360</v>
      </c>
      <c r="I73" s="39" t="s">
        <v>7</v>
      </c>
      <c r="J73" s="39" t="s">
        <v>8</v>
      </c>
      <c r="K73" s="252">
        <v>8.9999999999999993E-3</v>
      </c>
      <c r="L73" s="252"/>
      <c r="M73" s="140"/>
      <c r="N73" s="140"/>
      <c r="O73" s="140"/>
      <c r="P73" s="140"/>
      <c r="Q73" s="140"/>
      <c r="R73" s="39" t="s">
        <v>10</v>
      </c>
      <c r="S73" s="42">
        <f>ROUNDDOWN(H73*K73,-1)</f>
        <v>550770</v>
      </c>
    </row>
    <row r="74" spans="1:19" ht="18" customHeight="1">
      <c r="A74" s="24"/>
      <c r="B74" s="37"/>
      <c r="C74" s="197"/>
      <c r="D74" s="59"/>
      <c r="E74" s="35"/>
      <c r="F74" s="36"/>
      <c r="G74" s="39" t="s">
        <v>49</v>
      </c>
      <c r="H74" s="38">
        <f>H69-S63</f>
        <v>61197360</v>
      </c>
      <c r="I74" s="39" t="s">
        <v>7</v>
      </c>
      <c r="J74" s="39" t="s">
        <v>8</v>
      </c>
      <c r="K74" s="252">
        <v>7.4000000000000003E-3</v>
      </c>
      <c r="L74" s="252"/>
      <c r="M74" s="140"/>
      <c r="N74" s="140"/>
      <c r="O74" s="140"/>
      <c r="P74" s="140"/>
      <c r="Q74" s="140"/>
      <c r="R74" s="39" t="s">
        <v>10</v>
      </c>
      <c r="S74" s="42">
        <f>ROUNDDOWN(H74*K74,-1)</f>
        <v>452860</v>
      </c>
    </row>
    <row r="75" spans="1:19" ht="18" customHeight="1">
      <c r="A75" s="24"/>
      <c r="B75" s="37"/>
      <c r="C75" s="131" t="s">
        <v>107</v>
      </c>
      <c r="D75" s="60">
        <v>1500000</v>
      </c>
      <c r="E75" s="26">
        <f>SUM(S75:S75)</f>
        <v>800000</v>
      </c>
      <c r="F75" s="55">
        <f t="shared" ref="F75:F83" si="4">E75-D75</f>
        <v>-700000</v>
      </c>
      <c r="G75" s="29" t="s">
        <v>206</v>
      </c>
      <c r="H75" s="28">
        <v>800000</v>
      </c>
      <c r="I75" s="29" t="s">
        <v>7</v>
      </c>
      <c r="J75" s="29" t="s">
        <v>8</v>
      </c>
      <c r="K75" s="30">
        <v>1</v>
      </c>
      <c r="L75" s="29" t="s">
        <v>16</v>
      </c>
      <c r="M75" s="30"/>
      <c r="N75" s="30"/>
      <c r="O75" s="30"/>
      <c r="P75" s="30"/>
      <c r="Q75" s="30"/>
      <c r="R75" s="29" t="s">
        <v>10</v>
      </c>
      <c r="S75" s="32">
        <f>H75*K75</f>
        <v>800000</v>
      </c>
    </row>
    <row r="76" spans="1:19" ht="18" customHeight="1">
      <c r="A76" s="24"/>
      <c r="B76" s="243" t="s">
        <v>62</v>
      </c>
      <c r="C76" s="244"/>
      <c r="D76" s="57">
        <v>2700000</v>
      </c>
      <c r="E76" s="17">
        <f>E77+E78+E79</f>
        <v>960000</v>
      </c>
      <c r="F76" s="53">
        <f t="shared" si="4"/>
        <v>-1740000</v>
      </c>
      <c r="G76" s="20"/>
      <c r="H76" s="19"/>
      <c r="I76" s="20"/>
      <c r="J76" s="20"/>
      <c r="K76" s="21"/>
      <c r="L76" s="20"/>
      <c r="M76" s="21"/>
      <c r="N76" s="21"/>
      <c r="O76" s="21"/>
      <c r="P76" s="21"/>
      <c r="Q76" s="21"/>
      <c r="R76" s="20"/>
      <c r="S76" s="22"/>
    </row>
    <row r="77" spans="1:19" ht="18" customHeight="1">
      <c r="A77" s="24"/>
      <c r="B77" s="27"/>
      <c r="C77" s="199" t="s">
        <v>63</v>
      </c>
      <c r="D77" s="60">
        <v>1200000</v>
      </c>
      <c r="E77" s="26">
        <f>SUM(S77:S77)</f>
        <v>600000</v>
      </c>
      <c r="F77" s="95">
        <f t="shared" si="4"/>
        <v>-600000</v>
      </c>
      <c r="G77" s="123" t="s">
        <v>42</v>
      </c>
      <c r="H77" s="28">
        <v>50000</v>
      </c>
      <c r="I77" s="29" t="s">
        <v>7</v>
      </c>
      <c r="J77" s="29" t="s">
        <v>8</v>
      </c>
      <c r="K77" s="30">
        <v>12</v>
      </c>
      <c r="L77" s="29" t="s">
        <v>13</v>
      </c>
      <c r="M77" s="30"/>
      <c r="N77" s="30"/>
      <c r="O77" s="30"/>
      <c r="P77" s="30"/>
      <c r="Q77" s="30"/>
      <c r="R77" s="29" t="s">
        <v>10</v>
      </c>
      <c r="S77" s="32">
        <f>H77*K77</f>
        <v>600000</v>
      </c>
    </row>
    <row r="78" spans="1:19" ht="18" customHeight="1">
      <c r="A78" s="24"/>
      <c r="B78" s="37"/>
      <c r="C78" s="199" t="s">
        <v>64</v>
      </c>
      <c r="D78" s="60">
        <v>0</v>
      </c>
      <c r="E78" s="26">
        <f>SUM(S78:S78)</f>
        <v>0</v>
      </c>
      <c r="F78" s="95">
        <f t="shared" si="4"/>
        <v>0</v>
      </c>
      <c r="G78" s="123"/>
      <c r="H78" s="28"/>
      <c r="I78" s="29"/>
      <c r="J78" s="29"/>
      <c r="K78" s="30"/>
      <c r="L78" s="29"/>
      <c r="M78" s="30"/>
      <c r="N78" s="30"/>
      <c r="O78" s="30"/>
      <c r="P78" s="30"/>
      <c r="Q78" s="30"/>
      <c r="R78" s="31" t="s">
        <v>10</v>
      </c>
      <c r="S78" s="32">
        <v>0</v>
      </c>
    </row>
    <row r="79" spans="1:19" ht="18" customHeight="1">
      <c r="A79" s="24"/>
      <c r="B79" s="37"/>
      <c r="C79" s="191" t="s">
        <v>65</v>
      </c>
      <c r="D79" s="57">
        <v>1500000</v>
      </c>
      <c r="E79" s="17">
        <f>S79</f>
        <v>360000</v>
      </c>
      <c r="F79" s="53">
        <f t="shared" si="4"/>
        <v>-1140000</v>
      </c>
      <c r="G79" s="102" t="s">
        <v>43</v>
      </c>
      <c r="H79" s="19">
        <v>30000</v>
      </c>
      <c r="I79" s="20" t="s">
        <v>7</v>
      </c>
      <c r="J79" s="20" t="s">
        <v>8</v>
      </c>
      <c r="K79" s="21">
        <v>12</v>
      </c>
      <c r="L79" s="20" t="s">
        <v>13</v>
      </c>
      <c r="M79" s="21"/>
      <c r="N79" s="21"/>
      <c r="O79" s="21"/>
      <c r="P79" s="21"/>
      <c r="Q79" s="21"/>
      <c r="R79" s="56" t="s">
        <v>10</v>
      </c>
      <c r="S79" s="22">
        <f>H79*K79</f>
        <v>360000</v>
      </c>
    </row>
    <row r="80" spans="1:19" ht="18" customHeight="1">
      <c r="A80" s="24"/>
      <c r="B80" s="18" t="s">
        <v>66</v>
      </c>
      <c r="C80" s="194"/>
      <c r="D80" s="57">
        <v>12240000</v>
      </c>
      <c r="E80" s="17">
        <f>E81+E82+E83+E87+E92+E93</f>
        <v>11180000</v>
      </c>
      <c r="F80" s="48">
        <f t="shared" si="4"/>
        <v>-1060000</v>
      </c>
      <c r="G80" s="20"/>
      <c r="H80" s="19"/>
      <c r="I80" s="20"/>
      <c r="J80" s="20"/>
      <c r="K80" s="21"/>
      <c r="L80" s="20"/>
      <c r="M80" s="21"/>
      <c r="N80" s="21"/>
      <c r="O80" s="21"/>
      <c r="P80" s="21"/>
      <c r="Q80" s="21"/>
      <c r="R80" s="20"/>
      <c r="S80" s="22"/>
    </row>
    <row r="81" spans="1:19" ht="18" customHeight="1">
      <c r="A81" s="24"/>
      <c r="B81" s="54"/>
      <c r="C81" s="191" t="s">
        <v>53</v>
      </c>
      <c r="D81" s="57">
        <v>1000000</v>
      </c>
      <c r="E81" s="17">
        <f>S81</f>
        <v>1000000</v>
      </c>
      <c r="F81" s="53">
        <f t="shared" si="4"/>
        <v>0</v>
      </c>
      <c r="G81" s="20" t="s">
        <v>108</v>
      </c>
      <c r="H81" s="19">
        <v>1000000</v>
      </c>
      <c r="I81" s="20" t="s">
        <v>7</v>
      </c>
      <c r="J81" s="20" t="s">
        <v>8</v>
      </c>
      <c r="K81" s="21">
        <v>1</v>
      </c>
      <c r="L81" s="20" t="s">
        <v>16</v>
      </c>
      <c r="M81" s="21"/>
      <c r="N81" s="21"/>
      <c r="O81" s="21"/>
      <c r="P81" s="21"/>
      <c r="Q81" s="21"/>
      <c r="R81" s="56" t="s">
        <v>10</v>
      </c>
      <c r="S81" s="22">
        <f t="shared" ref="S81" si="5">H81*K81</f>
        <v>1000000</v>
      </c>
    </row>
    <row r="82" spans="1:19" ht="18" customHeight="1">
      <c r="A82" s="24"/>
      <c r="B82" s="37"/>
      <c r="C82" s="125" t="s">
        <v>56</v>
      </c>
      <c r="D82" s="59">
        <v>5500000</v>
      </c>
      <c r="E82" s="35">
        <f>S82</f>
        <v>5040000</v>
      </c>
      <c r="F82" s="101">
        <f t="shared" si="4"/>
        <v>-460000</v>
      </c>
      <c r="G82" s="134" t="s">
        <v>125</v>
      </c>
      <c r="H82" s="38">
        <v>420000</v>
      </c>
      <c r="I82" s="39" t="s">
        <v>189</v>
      </c>
      <c r="J82" s="39" t="s">
        <v>190</v>
      </c>
      <c r="K82" s="140">
        <v>12</v>
      </c>
      <c r="L82" s="39" t="s">
        <v>192</v>
      </c>
      <c r="M82" s="140"/>
      <c r="N82" s="140"/>
      <c r="O82" s="140"/>
      <c r="P82" s="140"/>
      <c r="Q82" s="140"/>
      <c r="R82" s="41" t="s">
        <v>10</v>
      </c>
      <c r="S82" s="42">
        <f>H82*K82</f>
        <v>5040000</v>
      </c>
    </row>
    <row r="83" spans="1:19" ht="18" customHeight="1">
      <c r="A83" s="24"/>
      <c r="B83" s="54"/>
      <c r="C83" s="199" t="s">
        <v>52</v>
      </c>
      <c r="D83" s="60">
        <v>3740000</v>
      </c>
      <c r="E83" s="26">
        <f>SUM(S83:S86)</f>
        <v>2640000</v>
      </c>
      <c r="F83" s="104">
        <f t="shared" si="4"/>
        <v>-1100000</v>
      </c>
      <c r="G83" s="29" t="s">
        <v>89</v>
      </c>
      <c r="H83" s="28">
        <v>60000</v>
      </c>
      <c r="I83" s="29" t="s">
        <v>7</v>
      </c>
      <c r="J83" s="29" t="s">
        <v>8</v>
      </c>
      <c r="K83" s="30">
        <v>12</v>
      </c>
      <c r="L83" s="29" t="s">
        <v>13</v>
      </c>
      <c r="M83" s="30"/>
      <c r="N83" s="30"/>
      <c r="O83" s="30"/>
      <c r="P83" s="30"/>
      <c r="Q83" s="30"/>
      <c r="R83" s="31" t="s">
        <v>10</v>
      </c>
      <c r="S83" s="32">
        <f>H83*K83</f>
        <v>720000</v>
      </c>
    </row>
    <row r="84" spans="1:19" ht="18" customHeight="1">
      <c r="A84" s="24"/>
      <c r="B84" s="37"/>
      <c r="C84" s="197"/>
      <c r="D84" s="59"/>
      <c r="E84" s="35"/>
      <c r="F84" s="105"/>
      <c r="G84" s="39" t="s">
        <v>211</v>
      </c>
      <c r="H84" s="38">
        <v>10000</v>
      </c>
      <c r="I84" s="39" t="s">
        <v>7</v>
      </c>
      <c r="J84" s="39" t="s">
        <v>8</v>
      </c>
      <c r="K84" s="140">
        <v>12</v>
      </c>
      <c r="L84" s="39" t="s">
        <v>13</v>
      </c>
      <c r="M84" s="140"/>
      <c r="N84" s="140"/>
      <c r="O84" s="140"/>
      <c r="P84" s="140"/>
      <c r="Q84" s="140"/>
      <c r="R84" s="41" t="s">
        <v>10</v>
      </c>
      <c r="S84" s="42">
        <f t="shared" ref="S84:S86" si="6">H84*K84</f>
        <v>120000</v>
      </c>
    </row>
    <row r="85" spans="1:19" ht="18" customHeight="1">
      <c r="A85" s="24"/>
      <c r="B85" s="37"/>
      <c r="C85" s="197"/>
      <c r="D85" s="59"/>
      <c r="E85" s="35"/>
      <c r="F85" s="105"/>
      <c r="G85" s="39" t="s">
        <v>90</v>
      </c>
      <c r="H85" s="38">
        <v>90000</v>
      </c>
      <c r="I85" s="39" t="s">
        <v>7</v>
      </c>
      <c r="J85" s="39" t="s">
        <v>8</v>
      </c>
      <c r="K85" s="140">
        <v>12</v>
      </c>
      <c r="L85" s="39" t="s">
        <v>13</v>
      </c>
      <c r="M85" s="140"/>
      <c r="N85" s="140"/>
      <c r="O85" s="140"/>
      <c r="P85" s="140"/>
      <c r="Q85" s="140"/>
      <c r="R85" s="41" t="s">
        <v>10</v>
      </c>
      <c r="S85" s="42">
        <f t="shared" si="6"/>
        <v>1080000</v>
      </c>
    </row>
    <row r="86" spans="1:19" ht="18" customHeight="1">
      <c r="A86" s="24"/>
      <c r="B86" s="37"/>
      <c r="C86" s="197"/>
      <c r="D86" s="59"/>
      <c r="E86" s="35"/>
      <c r="F86" s="105"/>
      <c r="G86" s="39" t="s">
        <v>91</v>
      </c>
      <c r="H86" s="38">
        <v>60000</v>
      </c>
      <c r="I86" s="39" t="s">
        <v>7</v>
      </c>
      <c r="J86" s="39" t="s">
        <v>8</v>
      </c>
      <c r="K86" s="140">
        <v>12</v>
      </c>
      <c r="L86" s="39" t="s">
        <v>13</v>
      </c>
      <c r="M86" s="140"/>
      <c r="N86" s="140"/>
      <c r="O86" s="140"/>
      <c r="P86" s="140"/>
      <c r="Q86" s="140"/>
      <c r="R86" s="41" t="s">
        <v>10</v>
      </c>
      <c r="S86" s="42">
        <f t="shared" si="6"/>
        <v>720000</v>
      </c>
    </row>
    <row r="87" spans="1:19" ht="18" customHeight="1">
      <c r="A87" s="24"/>
      <c r="B87" s="54"/>
      <c r="C87" s="199" t="s">
        <v>51</v>
      </c>
      <c r="D87" s="60">
        <v>2000000</v>
      </c>
      <c r="E87" s="26">
        <f>SUM(S87:S91)</f>
        <v>2500000</v>
      </c>
      <c r="F87" s="95">
        <f>E87-D87</f>
        <v>500000</v>
      </c>
      <c r="G87" s="215" t="s">
        <v>209</v>
      </c>
      <c r="H87" s="28">
        <v>160000</v>
      </c>
      <c r="I87" s="29" t="s">
        <v>7</v>
      </c>
      <c r="J87" s="29" t="s">
        <v>8</v>
      </c>
      <c r="K87" s="30">
        <v>1</v>
      </c>
      <c r="L87" s="29" t="s">
        <v>14</v>
      </c>
      <c r="M87" s="30"/>
      <c r="N87" s="30"/>
      <c r="O87" s="30"/>
      <c r="P87" s="30"/>
      <c r="Q87" s="30"/>
      <c r="R87" s="31" t="s">
        <v>10</v>
      </c>
      <c r="S87" s="32">
        <f t="shared" ref="S87:S90" si="7">H87*K87</f>
        <v>160000</v>
      </c>
    </row>
    <row r="88" spans="1:19" ht="18" customHeight="1">
      <c r="A88" s="24"/>
      <c r="B88" s="37"/>
      <c r="C88" s="197"/>
      <c r="D88" s="59"/>
      <c r="E88" s="35"/>
      <c r="F88" s="106"/>
      <c r="G88" s="39" t="s">
        <v>207</v>
      </c>
      <c r="H88" s="38">
        <v>60000</v>
      </c>
      <c r="I88" s="39" t="s">
        <v>7</v>
      </c>
      <c r="J88" s="39" t="s">
        <v>8</v>
      </c>
      <c r="K88" s="140">
        <v>12</v>
      </c>
      <c r="L88" s="39" t="s">
        <v>13</v>
      </c>
      <c r="M88" s="140"/>
      <c r="N88" s="140"/>
      <c r="O88" s="140"/>
      <c r="P88" s="140"/>
      <c r="Q88" s="140"/>
      <c r="R88" s="41" t="s">
        <v>10</v>
      </c>
      <c r="S88" s="42">
        <f>H88*K88</f>
        <v>720000</v>
      </c>
    </row>
    <row r="89" spans="1:19" ht="18" customHeight="1">
      <c r="A89" s="24"/>
      <c r="B89" s="37"/>
      <c r="C89" s="197"/>
      <c r="D89" s="59"/>
      <c r="E89" s="35"/>
      <c r="F89" s="106"/>
      <c r="G89" s="39" t="s">
        <v>208</v>
      </c>
      <c r="H89" s="38">
        <v>20000</v>
      </c>
      <c r="I89" s="39" t="s">
        <v>7</v>
      </c>
      <c r="J89" s="39" t="s">
        <v>8</v>
      </c>
      <c r="K89" s="140">
        <v>12</v>
      </c>
      <c r="L89" s="39" t="s">
        <v>13</v>
      </c>
      <c r="M89" s="140"/>
      <c r="N89" s="140"/>
      <c r="O89" s="140"/>
      <c r="P89" s="140"/>
      <c r="Q89" s="140"/>
      <c r="R89" s="41" t="s">
        <v>10</v>
      </c>
      <c r="S89" s="42">
        <f>H89*K89</f>
        <v>240000</v>
      </c>
    </row>
    <row r="90" spans="1:19" ht="18" customHeight="1">
      <c r="A90" s="24"/>
      <c r="B90" s="37"/>
      <c r="C90" s="197"/>
      <c r="D90" s="59"/>
      <c r="E90" s="35"/>
      <c r="F90" s="106"/>
      <c r="G90" s="39" t="s">
        <v>210</v>
      </c>
      <c r="H90" s="38">
        <v>15000</v>
      </c>
      <c r="I90" s="39" t="s">
        <v>7</v>
      </c>
      <c r="J90" s="39" t="s">
        <v>8</v>
      </c>
      <c r="K90" s="140">
        <v>12</v>
      </c>
      <c r="L90" s="39" t="s">
        <v>13</v>
      </c>
      <c r="M90" s="140"/>
      <c r="N90" s="140"/>
      <c r="O90" s="140"/>
      <c r="P90" s="140"/>
      <c r="Q90" s="140"/>
      <c r="R90" s="41" t="s">
        <v>10</v>
      </c>
      <c r="S90" s="42">
        <f t="shared" si="7"/>
        <v>180000</v>
      </c>
    </row>
    <row r="91" spans="1:19" ht="18" customHeight="1">
      <c r="A91" s="24"/>
      <c r="B91" s="37"/>
      <c r="C91" s="209"/>
      <c r="D91" s="59"/>
      <c r="E91" s="35"/>
      <c r="F91" s="106"/>
      <c r="G91" s="39" t="s">
        <v>92</v>
      </c>
      <c r="H91" s="38">
        <v>100000</v>
      </c>
      <c r="I91" s="39" t="s">
        <v>7</v>
      </c>
      <c r="J91" s="39" t="s">
        <v>8</v>
      </c>
      <c r="K91" s="140">
        <v>12</v>
      </c>
      <c r="L91" s="39" t="s">
        <v>13</v>
      </c>
      <c r="M91" s="140"/>
      <c r="N91" s="140"/>
      <c r="O91" s="140"/>
      <c r="P91" s="140"/>
      <c r="Q91" s="140"/>
      <c r="R91" s="41" t="s">
        <v>10</v>
      </c>
      <c r="S91" s="42">
        <f t="shared" ref="S91" si="8">H91*K91</f>
        <v>1200000</v>
      </c>
    </row>
    <row r="92" spans="1:19" ht="18" customHeight="1">
      <c r="A92" s="24"/>
      <c r="B92" s="54"/>
      <c r="C92" s="210" t="s">
        <v>50</v>
      </c>
      <c r="D92" s="57">
        <v>0</v>
      </c>
      <c r="E92" s="17">
        <f>S92</f>
        <v>0</v>
      </c>
      <c r="F92" s="53">
        <f>E92-D92</f>
        <v>0</v>
      </c>
      <c r="G92" s="20"/>
      <c r="H92" s="19"/>
      <c r="I92" s="20"/>
      <c r="J92" s="20"/>
      <c r="K92" s="21"/>
      <c r="L92" s="20"/>
      <c r="M92" s="21"/>
      <c r="N92" s="21"/>
      <c r="O92" s="21"/>
      <c r="P92" s="21"/>
      <c r="Q92" s="21"/>
      <c r="R92" s="56"/>
      <c r="S92" s="22"/>
    </row>
    <row r="93" spans="1:19" ht="18" customHeight="1">
      <c r="A93" s="24"/>
      <c r="B93" s="54"/>
      <c r="C93" s="199" t="s">
        <v>110</v>
      </c>
      <c r="D93" s="60">
        <v>0</v>
      </c>
      <c r="E93" s="26">
        <f>S93</f>
        <v>0</v>
      </c>
      <c r="F93" s="95">
        <f>E93-D93</f>
        <v>0</v>
      </c>
      <c r="G93" s="29"/>
      <c r="H93" s="28"/>
      <c r="I93" s="29"/>
      <c r="J93" s="29"/>
      <c r="K93" s="30"/>
      <c r="L93" s="29"/>
      <c r="M93" s="30"/>
      <c r="N93" s="30"/>
      <c r="O93" s="30"/>
      <c r="P93" s="30"/>
      <c r="Q93" s="30"/>
      <c r="R93" s="31"/>
      <c r="S93" s="32"/>
    </row>
    <row r="94" spans="1:19" ht="18" customHeight="1">
      <c r="A94" s="245" t="s">
        <v>67</v>
      </c>
      <c r="B94" s="246"/>
      <c r="C94" s="246"/>
      <c r="D94" s="16">
        <v>7000000</v>
      </c>
      <c r="E94" s="17">
        <f>E95</f>
        <v>7200000</v>
      </c>
      <c r="F94" s="53">
        <f t="shared" ref="F94:F98" si="9">E94-D94</f>
        <v>200000</v>
      </c>
      <c r="G94" s="20"/>
      <c r="H94" s="19"/>
      <c r="I94" s="20"/>
      <c r="J94" s="20"/>
      <c r="K94" s="21"/>
      <c r="L94" s="20"/>
      <c r="M94" s="21"/>
      <c r="N94" s="21"/>
      <c r="O94" s="21"/>
      <c r="P94" s="21"/>
      <c r="Q94" s="21"/>
      <c r="R94" s="20"/>
      <c r="S94" s="22"/>
    </row>
    <row r="95" spans="1:19" ht="18" customHeight="1">
      <c r="A95" s="24"/>
      <c r="B95" s="255" t="s">
        <v>68</v>
      </c>
      <c r="C95" s="256"/>
      <c r="D95" s="34">
        <v>7000000</v>
      </c>
      <c r="E95" s="34">
        <f>SUM(E96:E98)</f>
        <v>7200000</v>
      </c>
      <c r="F95" s="101">
        <f t="shared" si="9"/>
        <v>200000</v>
      </c>
      <c r="G95" s="39"/>
      <c r="H95" s="38"/>
      <c r="I95" s="39"/>
      <c r="J95" s="39"/>
      <c r="K95" s="140"/>
      <c r="L95" s="39"/>
      <c r="M95" s="140"/>
      <c r="N95" s="140"/>
      <c r="O95" s="140"/>
      <c r="P95" s="140"/>
      <c r="Q95" s="140"/>
      <c r="R95" s="39"/>
      <c r="S95" s="42"/>
    </row>
    <row r="96" spans="1:19" ht="18" customHeight="1">
      <c r="A96" s="24"/>
      <c r="B96" s="199"/>
      <c r="C96" s="195" t="s">
        <v>69</v>
      </c>
      <c r="D96" s="16">
        <v>1000000</v>
      </c>
      <c r="E96" s="17">
        <f>S96</f>
        <v>1000000</v>
      </c>
      <c r="F96" s="53">
        <f t="shared" si="9"/>
        <v>0</v>
      </c>
      <c r="G96" s="20" t="s">
        <v>93</v>
      </c>
      <c r="H96" s="19">
        <v>1000000</v>
      </c>
      <c r="I96" s="20" t="s">
        <v>7</v>
      </c>
      <c r="J96" s="20" t="s">
        <v>8</v>
      </c>
      <c r="K96" s="21">
        <v>1</v>
      </c>
      <c r="L96" s="20" t="s">
        <v>16</v>
      </c>
      <c r="M96" s="21"/>
      <c r="N96" s="21"/>
      <c r="O96" s="21"/>
      <c r="P96" s="21"/>
      <c r="Q96" s="21"/>
      <c r="R96" s="56" t="s">
        <v>10</v>
      </c>
      <c r="S96" s="22">
        <f>H96*K96</f>
        <v>1000000</v>
      </c>
    </row>
    <row r="97" spans="1:19" ht="18" customHeight="1">
      <c r="A97" s="24"/>
      <c r="B97" s="197"/>
      <c r="C97" s="195" t="s">
        <v>70</v>
      </c>
      <c r="D97" s="16">
        <v>5000000</v>
      </c>
      <c r="E97" s="17">
        <f>S97</f>
        <v>5000000</v>
      </c>
      <c r="F97" s="53">
        <f t="shared" si="9"/>
        <v>0</v>
      </c>
      <c r="G97" s="20" t="s">
        <v>94</v>
      </c>
      <c r="H97" s="19">
        <v>5000000</v>
      </c>
      <c r="I97" s="20" t="s">
        <v>7</v>
      </c>
      <c r="J97" s="20" t="s">
        <v>8</v>
      </c>
      <c r="K97" s="21">
        <v>1</v>
      </c>
      <c r="L97" s="20" t="s">
        <v>16</v>
      </c>
      <c r="M97" s="21"/>
      <c r="N97" s="21"/>
      <c r="O97" s="21"/>
      <c r="P97" s="21"/>
      <c r="Q97" s="21"/>
      <c r="R97" s="56" t="s">
        <v>10</v>
      </c>
      <c r="S97" s="22">
        <f>H97*K97</f>
        <v>5000000</v>
      </c>
    </row>
    <row r="98" spans="1:19" ht="18" customHeight="1">
      <c r="A98" s="24"/>
      <c r="B98" s="54"/>
      <c r="C98" s="129" t="s">
        <v>71</v>
      </c>
      <c r="D98" s="25">
        <v>1000000</v>
      </c>
      <c r="E98" s="26">
        <f>SUM(S98:S98)</f>
        <v>1200000</v>
      </c>
      <c r="F98" s="95">
        <f t="shared" si="9"/>
        <v>200000</v>
      </c>
      <c r="G98" s="39" t="s">
        <v>54</v>
      </c>
      <c r="H98" s="28">
        <v>100000</v>
      </c>
      <c r="I98" s="29" t="s">
        <v>7</v>
      </c>
      <c r="J98" s="29" t="s">
        <v>8</v>
      </c>
      <c r="K98" s="30">
        <v>12</v>
      </c>
      <c r="L98" s="29" t="s">
        <v>13</v>
      </c>
      <c r="M98" s="30"/>
      <c r="N98" s="30"/>
      <c r="O98" s="30"/>
      <c r="P98" s="30"/>
      <c r="Q98" s="30"/>
      <c r="R98" s="31" t="s">
        <v>10</v>
      </c>
      <c r="S98" s="32">
        <f t="shared" ref="S98" si="10">H98*K98</f>
        <v>1200000</v>
      </c>
    </row>
    <row r="99" spans="1:19" ht="18" customHeight="1">
      <c r="A99" s="245" t="s">
        <v>72</v>
      </c>
      <c r="B99" s="246"/>
      <c r="C99" s="244"/>
      <c r="D99" s="16">
        <v>38620000</v>
      </c>
      <c r="E99" s="17">
        <f>E100+E108</f>
        <v>34520000</v>
      </c>
      <c r="F99" s="48">
        <f t="shared" ref="F99:F109" si="11">E99-D99</f>
        <v>-4100000</v>
      </c>
      <c r="G99" s="20"/>
      <c r="H99" s="19"/>
      <c r="I99" s="20"/>
      <c r="J99" s="20"/>
      <c r="K99" s="21"/>
      <c r="L99" s="20"/>
      <c r="M99" s="21"/>
      <c r="N99" s="21"/>
      <c r="O99" s="21"/>
      <c r="P99" s="21"/>
      <c r="Q99" s="21"/>
      <c r="R99" s="20"/>
      <c r="S99" s="22"/>
    </row>
    <row r="100" spans="1:19" ht="18" customHeight="1">
      <c r="A100" s="24"/>
      <c r="B100" s="255" t="s">
        <v>73</v>
      </c>
      <c r="C100" s="256"/>
      <c r="D100" s="34">
        <v>30460000</v>
      </c>
      <c r="E100" s="35">
        <f>E101+E102+E103+E104+E105+E106</f>
        <v>23400000</v>
      </c>
      <c r="F100" s="36">
        <f t="shared" si="11"/>
        <v>-7060000</v>
      </c>
      <c r="G100" s="39"/>
      <c r="H100" s="38"/>
      <c r="I100" s="39"/>
      <c r="J100" s="39"/>
      <c r="K100" s="140"/>
      <c r="L100" s="39"/>
      <c r="M100" s="140"/>
      <c r="N100" s="140"/>
      <c r="O100" s="140"/>
      <c r="P100" s="140"/>
      <c r="Q100" s="140"/>
      <c r="R100" s="39"/>
      <c r="S100" s="42"/>
    </row>
    <row r="101" spans="1:19" ht="18" customHeight="1">
      <c r="A101" s="24"/>
      <c r="B101" s="50"/>
      <c r="C101" s="200" t="s">
        <v>74</v>
      </c>
      <c r="D101" s="25">
        <v>12000000</v>
      </c>
      <c r="E101" s="26">
        <f>S101</f>
        <v>12000000</v>
      </c>
      <c r="F101" s="95">
        <f t="shared" si="11"/>
        <v>0</v>
      </c>
      <c r="G101" s="29" t="s">
        <v>12</v>
      </c>
      <c r="H101" s="28">
        <v>200000</v>
      </c>
      <c r="I101" s="29" t="s">
        <v>189</v>
      </c>
      <c r="J101" s="29" t="s">
        <v>190</v>
      </c>
      <c r="K101" s="30">
        <v>5</v>
      </c>
      <c r="L101" s="29" t="s">
        <v>195</v>
      </c>
      <c r="M101" s="30" t="s">
        <v>190</v>
      </c>
      <c r="N101" s="30">
        <v>12</v>
      </c>
      <c r="O101" s="30" t="s">
        <v>192</v>
      </c>
      <c r="P101" s="30"/>
      <c r="Q101" s="30"/>
      <c r="R101" s="31" t="s">
        <v>193</v>
      </c>
      <c r="S101" s="32">
        <f>H101*K101*N101</f>
        <v>12000000</v>
      </c>
    </row>
    <row r="102" spans="1:19" ht="18" customHeight="1">
      <c r="A102" s="24"/>
      <c r="B102" s="54"/>
      <c r="C102" s="127" t="s">
        <v>75</v>
      </c>
      <c r="D102" s="25">
        <v>5500000</v>
      </c>
      <c r="E102" s="26">
        <f>SUM(S102:S102)</f>
        <v>3000000</v>
      </c>
      <c r="F102" s="95">
        <f t="shared" si="11"/>
        <v>-2500000</v>
      </c>
      <c r="G102" s="108" t="s">
        <v>212</v>
      </c>
      <c r="H102" s="28">
        <v>250000</v>
      </c>
      <c r="I102" s="29" t="s">
        <v>7</v>
      </c>
      <c r="J102" s="29" t="s">
        <v>8</v>
      </c>
      <c r="K102" s="30">
        <v>12</v>
      </c>
      <c r="L102" s="29" t="s">
        <v>13</v>
      </c>
      <c r="M102" s="30"/>
      <c r="N102" s="30"/>
      <c r="O102" s="30"/>
      <c r="P102" s="30"/>
      <c r="Q102" s="30"/>
      <c r="R102" s="31" t="s">
        <v>10</v>
      </c>
      <c r="S102" s="32">
        <f t="shared" ref="S102" si="12">H102*K102</f>
        <v>3000000</v>
      </c>
    </row>
    <row r="103" spans="1:19" ht="18" customHeight="1">
      <c r="A103" s="24"/>
      <c r="B103" s="54"/>
      <c r="C103" s="200" t="s">
        <v>76</v>
      </c>
      <c r="D103" s="25">
        <v>4000000</v>
      </c>
      <c r="E103" s="26">
        <f>SUM(S103:S103)</f>
        <v>3000000</v>
      </c>
      <c r="F103" s="95">
        <f t="shared" si="11"/>
        <v>-1000000</v>
      </c>
      <c r="G103" s="29" t="s">
        <v>213</v>
      </c>
      <c r="H103" s="28">
        <v>250000</v>
      </c>
      <c r="I103" s="29" t="s">
        <v>7</v>
      </c>
      <c r="J103" s="29" t="s">
        <v>8</v>
      </c>
      <c r="K103" s="30">
        <v>12</v>
      </c>
      <c r="L103" s="29" t="s">
        <v>13</v>
      </c>
      <c r="M103" s="30"/>
      <c r="N103" s="30"/>
      <c r="O103" s="30"/>
      <c r="P103" s="30"/>
      <c r="Q103" s="30"/>
      <c r="R103" s="29" t="s">
        <v>10</v>
      </c>
      <c r="S103" s="32">
        <f t="shared" ref="S103:S104" si="13">H103*K103</f>
        <v>3000000</v>
      </c>
    </row>
    <row r="104" spans="1:19" ht="18" customHeight="1">
      <c r="A104" s="24"/>
      <c r="B104" s="54"/>
      <c r="C104" s="200" t="s">
        <v>77</v>
      </c>
      <c r="D104" s="25">
        <v>2000000</v>
      </c>
      <c r="E104" s="26">
        <f>SUM(S104:S104)</f>
        <v>1200000</v>
      </c>
      <c r="F104" s="95">
        <f t="shared" si="11"/>
        <v>-800000</v>
      </c>
      <c r="G104" s="215" t="s">
        <v>214</v>
      </c>
      <c r="H104" s="28">
        <v>100000</v>
      </c>
      <c r="I104" s="29" t="s">
        <v>7</v>
      </c>
      <c r="J104" s="29" t="s">
        <v>8</v>
      </c>
      <c r="K104" s="30">
        <v>12</v>
      </c>
      <c r="L104" s="29" t="s">
        <v>15</v>
      </c>
      <c r="M104" s="30"/>
      <c r="N104" s="30"/>
      <c r="O104" s="30"/>
      <c r="P104" s="30"/>
      <c r="Q104" s="30"/>
      <c r="R104" s="29" t="s">
        <v>10</v>
      </c>
      <c r="S104" s="32">
        <f t="shared" si="13"/>
        <v>1200000</v>
      </c>
    </row>
    <row r="105" spans="1:19" ht="18" customHeight="1">
      <c r="A105" s="24"/>
      <c r="B105" s="54"/>
      <c r="C105" s="195" t="s">
        <v>78</v>
      </c>
      <c r="D105" s="16">
        <v>0</v>
      </c>
      <c r="E105" s="17">
        <f>S105</f>
        <v>0</v>
      </c>
      <c r="F105" s="53">
        <f t="shared" si="11"/>
        <v>0</v>
      </c>
      <c r="G105" s="20"/>
      <c r="H105" s="19"/>
      <c r="I105" s="20"/>
      <c r="J105" s="20"/>
      <c r="K105" s="21"/>
      <c r="L105" s="20"/>
      <c r="M105" s="21"/>
      <c r="N105" s="21"/>
      <c r="O105" s="21"/>
      <c r="P105" s="21"/>
      <c r="Q105" s="21"/>
      <c r="R105" s="20"/>
      <c r="S105" s="22"/>
    </row>
    <row r="106" spans="1:19" ht="18" customHeight="1">
      <c r="A106" s="63"/>
      <c r="B106" s="219"/>
      <c r="C106" s="220" t="s">
        <v>79</v>
      </c>
      <c r="D106" s="109">
        <v>6960000</v>
      </c>
      <c r="E106" s="110">
        <f>SUM(S106:S106)</f>
        <v>4200000</v>
      </c>
      <c r="F106" s="111">
        <f t="shared" si="11"/>
        <v>-2760000</v>
      </c>
      <c r="G106" s="112" t="s">
        <v>215</v>
      </c>
      <c r="H106" s="113">
        <v>350000</v>
      </c>
      <c r="I106" s="112" t="s">
        <v>7</v>
      </c>
      <c r="J106" s="112" t="s">
        <v>8</v>
      </c>
      <c r="K106" s="114">
        <v>12</v>
      </c>
      <c r="L106" s="112" t="s">
        <v>13</v>
      </c>
      <c r="M106" s="114"/>
      <c r="N106" s="114"/>
      <c r="O106" s="114"/>
      <c r="P106" s="114"/>
      <c r="Q106" s="114"/>
      <c r="R106" s="112" t="s">
        <v>10</v>
      </c>
      <c r="S106" s="115">
        <f>H106*K106</f>
        <v>4200000</v>
      </c>
    </row>
    <row r="107" spans="1:19" ht="18" customHeight="1">
      <c r="A107" s="8" t="s">
        <v>1</v>
      </c>
      <c r="B107" s="208" t="s">
        <v>2</v>
      </c>
      <c r="C107" s="208" t="s">
        <v>3</v>
      </c>
      <c r="D107" s="9" t="s">
        <v>177</v>
      </c>
      <c r="E107" s="9" t="s">
        <v>178</v>
      </c>
      <c r="F107" s="9" t="s">
        <v>4</v>
      </c>
      <c r="G107" s="239" t="s">
        <v>5</v>
      </c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40"/>
    </row>
    <row r="108" spans="1:19" ht="18" customHeight="1">
      <c r="A108" s="24"/>
      <c r="B108" s="18" t="s">
        <v>119</v>
      </c>
      <c r="C108" s="194"/>
      <c r="D108" s="16">
        <v>8160000</v>
      </c>
      <c r="E108" s="17">
        <f>E114+E109+E115</f>
        <v>11120000</v>
      </c>
      <c r="F108" s="53">
        <f t="shared" si="11"/>
        <v>2960000</v>
      </c>
      <c r="G108" s="20"/>
      <c r="H108" s="19"/>
      <c r="I108" s="20"/>
      <c r="J108" s="20"/>
      <c r="K108" s="21"/>
      <c r="L108" s="20"/>
      <c r="M108" s="21"/>
      <c r="N108" s="21"/>
      <c r="O108" s="21"/>
      <c r="P108" s="21"/>
      <c r="Q108" s="21"/>
      <c r="R108" s="20"/>
      <c r="S108" s="22"/>
    </row>
    <row r="109" spans="1:19" ht="18" customHeight="1">
      <c r="A109" s="24"/>
      <c r="B109" s="54"/>
      <c r="C109" s="127" t="s">
        <v>216</v>
      </c>
      <c r="D109" s="25">
        <v>4760000</v>
      </c>
      <c r="E109" s="26">
        <f>SUM(S109:S113)</f>
        <v>8520000</v>
      </c>
      <c r="F109" s="95">
        <f t="shared" si="11"/>
        <v>3760000</v>
      </c>
      <c r="G109" s="29" t="s">
        <v>217</v>
      </c>
      <c r="H109" s="28">
        <v>200000</v>
      </c>
      <c r="I109" s="29" t="s">
        <v>7</v>
      </c>
      <c r="J109" s="29" t="s">
        <v>8</v>
      </c>
      <c r="K109" s="30">
        <v>2</v>
      </c>
      <c r="L109" s="29" t="s">
        <v>9</v>
      </c>
      <c r="M109" s="30" t="s">
        <v>190</v>
      </c>
      <c r="N109" s="30">
        <v>12</v>
      </c>
      <c r="O109" s="30" t="s">
        <v>192</v>
      </c>
      <c r="P109" s="30"/>
      <c r="Q109" s="30"/>
      <c r="R109" s="31" t="s">
        <v>10</v>
      </c>
      <c r="S109" s="32">
        <f>H109*K109*N109</f>
        <v>4800000</v>
      </c>
    </row>
    <row r="110" spans="1:19" ht="18" customHeight="1">
      <c r="A110" s="24"/>
      <c r="B110" s="54"/>
      <c r="C110" s="216"/>
      <c r="D110" s="34"/>
      <c r="E110" s="35"/>
      <c r="F110" s="101"/>
      <c r="G110" s="39" t="s">
        <v>218</v>
      </c>
      <c r="H110" s="38">
        <v>80000</v>
      </c>
      <c r="I110" s="39" t="s">
        <v>189</v>
      </c>
      <c r="J110" s="39" t="s">
        <v>190</v>
      </c>
      <c r="K110" s="140">
        <v>2</v>
      </c>
      <c r="L110" s="39" t="s">
        <v>195</v>
      </c>
      <c r="M110" s="140" t="s">
        <v>190</v>
      </c>
      <c r="N110" s="140">
        <v>12</v>
      </c>
      <c r="O110" s="140" t="s">
        <v>192</v>
      </c>
      <c r="P110" s="140"/>
      <c r="Q110" s="140"/>
      <c r="R110" s="41" t="s">
        <v>193</v>
      </c>
      <c r="S110" s="42">
        <f>H110*K110*N110</f>
        <v>1920000</v>
      </c>
    </row>
    <row r="111" spans="1:19" ht="18" customHeight="1">
      <c r="A111" s="24"/>
      <c r="B111" s="54"/>
      <c r="C111" s="216"/>
      <c r="D111" s="34"/>
      <c r="E111" s="35"/>
      <c r="F111" s="101"/>
      <c r="G111" s="39" t="s">
        <v>219</v>
      </c>
      <c r="H111" s="38">
        <v>50000</v>
      </c>
      <c r="I111" s="39" t="s">
        <v>189</v>
      </c>
      <c r="J111" s="39" t="s">
        <v>190</v>
      </c>
      <c r="K111" s="140">
        <v>12</v>
      </c>
      <c r="L111" s="39" t="s">
        <v>192</v>
      </c>
      <c r="M111" s="140"/>
      <c r="N111" s="140"/>
      <c r="O111" s="140"/>
      <c r="P111" s="140"/>
      <c r="Q111" s="140"/>
      <c r="R111" s="41" t="s">
        <v>193</v>
      </c>
      <c r="S111" s="42">
        <f t="shared" ref="S111:S117" si="14">H111*K111</f>
        <v>600000</v>
      </c>
    </row>
    <row r="112" spans="1:19" ht="18" customHeight="1">
      <c r="A112" s="24"/>
      <c r="B112" s="54"/>
      <c r="C112" s="207"/>
      <c r="D112" s="34"/>
      <c r="E112" s="35"/>
      <c r="F112" s="101"/>
      <c r="G112" s="39" t="s">
        <v>220</v>
      </c>
      <c r="H112" s="38">
        <v>50000</v>
      </c>
      <c r="I112" s="39" t="s">
        <v>7</v>
      </c>
      <c r="J112" s="39" t="s">
        <v>8</v>
      </c>
      <c r="K112" s="140">
        <v>12</v>
      </c>
      <c r="L112" s="39" t="s">
        <v>13</v>
      </c>
      <c r="M112" s="140"/>
      <c r="N112" s="140"/>
      <c r="O112" s="140"/>
      <c r="P112" s="140"/>
      <c r="Q112" s="140"/>
      <c r="R112" s="41" t="s">
        <v>10</v>
      </c>
      <c r="S112" s="42">
        <f t="shared" si="14"/>
        <v>600000</v>
      </c>
    </row>
    <row r="113" spans="1:19" ht="18" customHeight="1">
      <c r="A113" s="24"/>
      <c r="B113" s="54"/>
      <c r="C113" s="207"/>
      <c r="D113" s="34"/>
      <c r="E113" s="35"/>
      <c r="F113" s="101"/>
      <c r="G113" s="39" t="s">
        <v>92</v>
      </c>
      <c r="H113" s="38">
        <v>50000</v>
      </c>
      <c r="I113" s="39" t="s">
        <v>7</v>
      </c>
      <c r="J113" s="39" t="s">
        <v>8</v>
      </c>
      <c r="K113" s="140">
        <v>12</v>
      </c>
      <c r="L113" s="39" t="s">
        <v>13</v>
      </c>
      <c r="M113" s="140"/>
      <c r="N113" s="140"/>
      <c r="O113" s="140"/>
      <c r="P113" s="140"/>
      <c r="Q113" s="140"/>
      <c r="R113" s="41" t="s">
        <v>10</v>
      </c>
      <c r="S113" s="42">
        <f t="shared" si="14"/>
        <v>600000</v>
      </c>
    </row>
    <row r="114" spans="1:19" ht="18" customHeight="1">
      <c r="A114" s="24"/>
      <c r="B114" s="54"/>
      <c r="C114" s="127" t="s">
        <v>221</v>
      </c>
      <c r="D114" s="25">
        <v>2400000</v>
      </c>
      <c r="E114" s="26">
        <f>S114</f>
        <v>600000</v>
      </c>
      <c r="F114" s="95">
        <f>E114-D114</f>
        <v>-1800000</v>
      </c>
      <c r="G114" s="29" t="s">
        <v>222</v>
      </c>
      <c r="H114" s="28">
        <v>50000</v>
      </c>
      <c r="I114" s="29" t="s">
        <v>7</v>
      </c>
      <c r="J114" s="29" t="s">
        <v>8</v>
      </c>
      <c r="K114" s="30">
        <v>12</v>
      </c>
      <c r="L114" s="29" t="s">
        <v>13</v>
      </c>
      <c r="M114" s="30"/>
      <c r="N114" s="30"/>
      <c r="O114" s="30"/>
      <c r="P114" s="30"/>
      <c r="Q114" s="30"/>
      <c r="R114" s="31" t="s">
        <v>10</v>
      </c>
      <c r="S114" s="32">
        <f t="shared" si="14"/>
        <v>600000</v>
      </c>
    </row>
    <row r="115" spans="1:19" ht="18" customHeight="1">
      <c r="A115" s="24"/>
      <c r="B115" s="54"/>
      <c r="C115" s="127" t="s">
        <v>223</v>
      </c>
      <c r="D115" s="25">
        <v>1000000</v>
      </c>
      <c r="E115" s="26">
        <f>SUM(S115:S117)</f>
        <v>2000000</v>
      </c>
      <c r="F115" s="95">
        <f>E115-D115</f>
        <v>1000000</v>
      </c>
      <c r="G115" s="29" t="s">
        <v>224</v>
      </c>
      <c r="H115" s="28">
        <v>100000</v>
      </c>
      <c r="I115" s="29" t="s">
        <v>189</v>
      </c>
      <c r="J115" s="29" t="s">
        <v>190</v>
      </c>
      <c r="K115" s="30">
        <v>6</v>
      </c>
      <c r="L115" s="29" t="s">
        <v>227</v>
      </c>
      <c r="M115" s="30"/>
      <c r="N115" s="30"/>
      <c r="O115" s="30"/>
      <c r="P115" s="30"/>
      <c r="Q115" s="30"/>
      <c r="R115" s="31" t="s">
        <v>193</v>
      </c>
      <c r="S115" s="32">
        <f t="shared" si="14"/>
        <v>600000</v>
      </c>
    </row>
    <row r="116" spans="1:19" ht="18" customHeight="1">
      <c r="A116" s="24"/>
      <c r="B116" s="54"/>
      <c r="C116" s="216"/>
      <c r="D116" s="34"/>
      <c r="E116" s="35"/>
      <c r="F116" s="101"/>
      <c r="G116" s="39" t="s">
        <v>225</v>
      </c>
      <c r="H116" s="38">
        <v>200000</v>
      </c>
      <c r="I116" s="39" t="s">
        <v>189</v>
      </c>
      <c r="J116" s="39" t="s">
        <v>190</v>
      </c>
      <c r="K116" s="140">
        <v>4</v>
      </c>
      <c r="L116" s="39" t="s">
        <v>227</v>
      </c>
      <c r="M116" s="140"/>
      <c r="N116" s="140"/>
      <c r="O116" s="140"/>
      <c r="P116" s="140"/>
      <c r="Q116" s="140"/>
      <c r="R116" s="41" t="s">
        <v>193</v>
      </c>
      <c r="S116" s="42">
        <f t="shared" si="14"/>
        <v>800000</v>
      </c>
    </row>
    <row r="117" spans="1:19" ht="18" customHeight="1">
      <c r="A117" s="24"/>
      <c r="B117" s="54"/>
      <c r="C117" s="107"/>
      <c r="D117" s="10"/>
      <c r="E117" s="43"/>
      <c r="F117" s="103"/>
      <c r="G117" s="45" t="s">
        <v>226</v>
      </c>
      <c r="H117" s="44">
        <v>50000</v>
      </c>
      <c r="I117" s="45" t="s">
        <v>7</v>
      </c>
      <c r="J117" s="45" t="s">
        <v>8</v>
      </c>
      <c r="K117" s="14">
        <v>12</v>
      </c>
      <c r="L117" s="45" t="s">
        <v>13</v>
      </c>
      <c r="M117" s="14"/>
      <c r="N117" s="14"/>
      <c r="O117" s="14"/>
      <c r="P117" s="14"/>
      <c r="Q117" s="14"/>
      <c r="R117" s="46" t="s">
        <v>10</v>
      </c>
      <c r="S117" s="100">
        <f t="shared" si="14"/>
        <v>600000</v>
      </c>
    </row>
    <row r="118" spans="1:19" ht="18" customHeight="1">
      <c r="A118" s="116" t="s">
        <v>80</v>
      </c>
      <c r="B118" s="20"/>
      <c r="C118" s="193"/>
      <c r="D118" s="16">
        <v>0</v>
      </c>
      <c r="E118" s="17">
        <f>E119</f>
        <v>0</v>
      </c>
      <c r="F118" s="53">
        <f>E118-D118</f>
        <v>0</v>
      </c>
      <c r="G118" s="20"/>
      <c r="H118" s="19"/>
      <c r="I118" s="20"/>
      <c r="J118" s="20"/>
      <c r="K118" s="21"/>
      <c r="L118" s="20"/>
      <c r="M118" s="21"/>
      <c r="N118" s="21"/>
      <c r="O118" s="21"/>
      <c r="P118" s="21"/>
      <c r="Q118" s="21"/>
      <c r="R118" s="20"/>
      <c r="S118" s="22"/>
    </row>
    <row r="119" spans="1:19" ht="18" customHeight="1">
      <c r="A119" s="23"/>
      <c r="B119" s="18" t="s">
        <v>81</v>
      </c>
      <c r="C119" s="193"/>
      <c r="D119" s="25">
        <v>0</v>
      </c>
      <c r="E119" s="26">
        <f>E120</f>
        <v>0</v>
      </c>
      <c r="F119" s="95">
        <f>E119-D119</f>
        <v>0</v>
      </c>
      <c r="G119" s="29"/>
      <c r="H119" s="28"/>
      <c r="I119" s="29"/>
      <c r="J119" s="29"/>
      <c r="K119" s="30"/>
      <c r="L119" s="29"/>
      <c r="M119" s="30"/>
      <c r="N119" s="30"/>
      <c r="O119" s="30"/>
      <c r="P119" s="30"/>
      <c r="Q119" s="30"/>
      <c r="R119" s="29"/>
      <c r="S119" s="32"/>
    </row>
    <row r="120" spans="1:19" ht="18" customHeight="1">
      <c r="A120" s="24"/>
      <c r="B120" s="54"/>
      <c r="C120" s="129" t="s">
        <v>82</v>
      </c>
      <c r="D120" s="25">
        <v>0</v>
      </c>
      <c r="E120" s="26">
        <v>0</v>
      </c>
      <c r="F120" s="95">
        <f>E120-D120</f>
        <v>0</v>
      </c>
      <c r="G120" s="29"/>
      <c r="H120" s="28"/>
      <c r="I120" s="29"/>
      <c r="J120" s="29"/>
      <c r="K120" s="30"/>
      <c r="L120" s="29"/>
      <c r="M120" s="30"/>
      <c r="N120" s="30"/>
      <c r="O120" s="30"/>
      <c r="P120" s="30"/>
      <c r="Q120" s="30"/>
      <c r="R120" s="29"/>
      <c r="S120" s="32"/>
    </row>
    <row r="121" spans="1:19" ht="18" customHeight="1">
      <c r="A121" s="116" t="s">
        <v>111</v>
      </c>
      <c r="B121" s="20"/>
      <c r="C121" s="193"/>
      <c r="D121" s="16">
        <v>0</v>
      </c>
      <c r="E121" s="17">
        <f>E122</f>
        <v>0</v>
      </c>
      <c r="F121" s="53" t="s">
        <v>11</v>
      </c>
      <c r="G121" s="20"/>
      <c r="H121" s="19"/>
      <c r="I121" s="20"/>
      <c r="J121" s="20"/>
      <c r="K121" s="21"/>
      <c r="L121" s="20"/>
      <c r="M121" s="21"/>
      <c r="N121" s="21"/>
      <c r="O121" s="21"/>
      <c r="P121" s="21"/>
      <c r="Q121" s="21"/>
      <c r="R121" s="20"/>
      <c r="S121" s="22"/>
    </row>
    <row r="122" spans="1:19" ht="18" customHeight="1">
      <c r="A122" s="23"/>
      <c r="B122" s="18" t="s">
        <v>112</v>
      </c>
      <c r="C122" s="193"/>
      <c r="D122" s="25">
        <v>0</v>
      </c>
      <c r="E122" s="26">
        <f>E123</f>
        <v>0</v>
      </c>
      <c r="F122" s="95" t="s">
        <v>11</v>
      </c>
      <c r="G122" s="29"/>
      <c r="H122" s="28"/>
      <c r="I122" s="29"/>
      <c r="J122" s="29"/>
      <c r="K122" s="30"/>
      <c r="L122" s="29"/>
      <c r="M122" s="30"/>
      <c r="N122" s="30"/>
      <c r="O122" s="30"/>
      <c r="P122" s="30"/>
      <c r="Q122" s="30"/>
      <c r="R122" s="29"/>
      <c r="S122" s="32"/>
    </row>
    <row r="123" spans="1:19" ht="18" customHeight="1">
      <c r="A123" s="24"/>
      <c r="B123" s="54"/>
      <c r="C123" s="129" t="s">
        <v>113</v>
      </c>
      <c r="D123" s="25">
        <v>0</v>
      </c>
      <c r="E123" s="26">
        <v>0</v>
      </c>
      <c r="F123" s="95" t="s">
        <v>11</v>
      </c>
      <c r="G123" s="29"/>
      <c r="H123" s="28"/>
      <c r="I123" s="29"/>
      <c r="J123" s="29"/>
      <c r="K123" s="30"/>
      <c r="L123" s="29"/>
      <c r="M123" s="30"/>
      <c r="N123" s="30"/>
      <c r="O123" s="30"/>
      <c r="P123" s="30"/>
      <c r="Q123" s="30"/>
      <c r="R123" s="29"/>
      <c r="S123" s="32"/>
    </row>
    <row r="124" spans="1:19" ht="18" customHeight="1">
      <c r="A124" s="116" t="s">
        <v>114</v>
      </c>
      <c r="B124" s="20"/>
      <c r="C124" s="193"/>
      <c r="D124" s="16">
        <v>0</v>
      </c>
      <c r="E124" s="17">
        <f>E125</f>
        <v>0</v>
      </c>
      <c r="F124" s="53" t="s">
        <v>11</v>
      </c>
      <c r="G124" s="20"/>
      <c r="H124" s="19"/>
      <c r="I124" s="20"/>
      <c r="J124" s="20"/>
      <c r="K124" s="21"/>
      <c r="L124" s="20"/>
      <c r="M124" s="21"/>
      <c r="N124" s="21"/>
      <c r="O124" s="21"/>
      <c r="P124" s="21"/>
      <c r="Q124" s="21"/>
      <c r="R124" s="20"/>
      <c r="S124" s="22"/>
    </row>
    <row r="125" spans="1:19" ht="18" customHeight="1">
      <c r="A125" s="23"/>
      <c r="B125" s="18" t="s">
        <v>115</v>
      </c>
      <c r="C125" s="193"/>
      <c r="D125" s="25">
        <v>0</v>
      </c>
      <c r="E125" s="26">
        <f>E127</f>
        <v>0</v>
      </c>
      <c r="F125" s="95" t="s">
        <v>11</v>
      </c>
      <c r="G125" s="29"/>
      <c r="H125" s="28"/>
      <c r="I125" s="29"/>
      <c r="J125" s="29"/>
      <c r="K125" s="30"/>
      <c r="L125" s="29"/>
      <c r="M125" s="30"/>
      <c r="N125" s="30"/>
      <c r="O125" s="30"/>
      <c r="P125" s="30"/>
      <c r="Q125" s="30"/>
      <c r="R125" s="29"/>
      <c r="S125" s="32"/>
    </row>
    <row r="126" spans="1:19" ht="18" customHeight="1">
      <c r="A126" s="24"/>
      <c r="B126" s="54"/>
      <c r="C126" s="127" t="s">
        <v>116</v>
      </c>
      <c r="D126" s="25">
        <v>0</v>
      </c>
      <c r="E126" s="26">
        <v>0</v>
      </c>
      <c r="F126" s="95" t="s">
        <v>11</v>
      </c>
      <c r="G126" s="29"/>
      <c r="H126" s="28"/>
      <c r="I126" s="29"/>
      <c r="J126" s="29"/>
      <c r="K126" s="30"/>
      <c r="L126" s="29"/>
      <c r="M126" s="30"/>
      <c r="N126" s="30"/>
      <c r="O126" s="30"/>
      <c r="P126" s="30"/>
      <c r="Q126" s="30"/>
      <c r="R126" s="29"/>
      <c r="S126" s="32"/>
    </row>
    <row r="127" spans="1:19" ht="18" customHeight="1">
      <c r="A127" s="24"/>
      <c r="B127" s="54"/>
      <c r="C127" s="127" t="s">
        <v>117</v>
      </c>
      <c r="D127" s="25">
        <v>0</v>
      </c>
      <c r="E127" s="26">
        <v>0</v>
      </c>
      <c r="F127" s="95" t="s">
        <v>11</v>
      </c>
      <c r="G127" s="29"/>
      <c r="H127" s="28"/>
      <c r="I127" s="29"/>
      <c r="J127" s="29"/>
      <c r="K127" s="30"/>
      <c r="L127" s="29"/>
      <c r="M127" s="30"/>
      <c r="N127" s="30"/>
      <c r="O127" s="30"/>
      <c r="P127" s="30"/>
      <c r="Q127" s="30"/>
      <c r="R127" s="29"/>
      <c r="S127" s="32"/>
    </row>
    <row r="128" spans="1:19" ht="18" customHeight="1">
      <c r="A128" s="237" t="s">
        <v>83</v>
      </c>
      <c r="B128" s="243"/>
      <c r="C128" s="193"/>
      <c r="D128" s="16">
        <v>493000</v>
      </c>
      <c r="E128" s="17">
        <f>E129</f>
        <v>200000</v>
      </c>
      <c r="F128" s="48">
        <f>E128-D128</f>
        <v>-293000</v>
      </c>
      <c r="G128" s="20"/>
      <c r="H128" s="19"/>
      <c r="I128" s="20"/>
      <c r="J128" s="20"/>
      <c r="K128" s="21"/>
      <c r="L128" s="20"/>
      <c r="M128" s="21"/>
      <c r="N128" s="21"/>
      <c r="O128" s="21"/>
      <c r="P128" s="21"/>
      <c r="Q128" s="21"/>
      <c r="R128" s="20"/>
      <c r="S128" s="22"/>
    </row>
    <row r="129" spans="1:19" ht="18" customHeight="1">
      <c r="A129" s="73"/>
      <c r="B129" s="191" t="s">
        <v>84</v>
      </c>
      <c r="C129" s="195"/>
      <c r="D129" s="16">
        <v>493000</v>
      </c>
      <c r="E129" s="17">
        <f>E130</f>
        <v>200000</v>
      </c>
      <c r="F129" s="55">
        <f t="shared" ref="F129:F134" si="15">E129-D129</f>
        <v>-293000</v>
      </c>
      <c r="G129" s="20"/>
      <c r="H129" s="19"/>
      <c r="I129" s="20"/>
      <c r="J129" s="20"/>
      <c r="K129" s="21"/>
      <c r="L129" s="20"/>
      <c r="M129" s="21"/>
      <c r="N129" s="21"/>
      <c r="O129" s="21"/>
      <c r="P129" s="21"/>
      <c r="Q129" s="21"/>
      <c r="R129" s="20"/>
      <c r="S129" s="22"/>
    </row>
    <row r="130" spans="1:19" ht="18" customHeight="1">
      <c r="A130" s="74"/>
      <c r="B130" s="197"/>
      <c r="C130" s="198" t="s">
        <v>85</v>
      </c>
      <c r="D130" s="34">
        <v>493000</v>
      </c>
      <c r="E130" s="35">
        <v>200000</v>
      </c>
      <c r="F130" s="55">
        <f t="shared" si="15"/>
        <v>-293000</v>
      </c>
      <c r="G130" s="39"/>
      <c r="H130" s="38"/>
      <c r="I130" s="39"/>
      <c r="J130" s="39"/>
      <c r="K130" s="140"/>
      <c r="L130" s="39"/>
      <c r="M130" s="140"/>
      <c r="N130" s="140"/>
      <c r="O130" s="140"/>
      <c r="P130" s="140"/>
      <c r="Q130" s="140"/>
      <c r="R130" s="39"/>
      <c r="S130" s="42"/>
    </row>
    <row r="131" spans="1:19" ht="18" customHeight="1">
      <c r="A131" s="117" t="s">
        <v>86</v>
      </c>
      <c r="B131" s="72"/>
      <c r="C131" s="193"/>
      <c r="D131" s="16">
        <v>3926464</v>
      </c>
      <c r="E131" s="17">
        <f>E132</f>
        <v>418400</v>
      </c>
      <c r="F131" s="55">
        <f t="shared" si="15"/>
        <v>-3508064</v>
      </c>
      <c r="G131" s="20"/>
      <c r="H131" s="19"/>
      <c r="I131" s="20"/>
      <c r="J131" s="20"/>
      <c r="K131" s="21"/>
      <c r="L131" s="20"/>
      <c r="M131" s="21"/>
      <c r="N131" s="21"/>
      <c r="O131" s="21"/>
      <c r="P131" s="21"/>
      <c r="Q131" s="21"/>
      <c r="R131" s="20"/>
      <c r="S131" s="22"/>
    </row>
    <row r="132" spans="1:19" ht="18" customHeight="1">
      <c r="A132" s="73"/>
      <c r="B132" s="253" t="s">
        <v>87</v>
      </c>
      <c r="C132" s="254"/>
      <c r="D132" s="25">
        <v>3926464</v>
      </c>
      <c r="E132" s="26">
        <f>E134+E133</f>
        <v>418400</v>
      </c>
      <c r="F132" s="55">
        <f t="shared" si="15"/>
        <v>-3508064</v>
      </c>
      <c r="G132" s="29"/>
      <c r="H132" s="28"/>
      <c r="I132" s="29"/>
      <c r="J132" s="29"/>
      <c r="K132" s="30"/>
      <c r="L132" s="29"/>
      <c r="M132" s="30"/>
      <c r="N132" s="30"/>
      <c r="O132" s="30"/>
      <c r="P132" s="30"/>
      <c r="Q132" s="30"/>
      <c r="R132" s="29"/>
      <c r="S132" s="32"/>
    </row>
    <row r="133" spans="1:19" ht="18" customHeight="1">
      <c r="A133" s="74"/>
      <c r="B133" s="199"/>
      <c r="C133" s="200" t="s">
        <v>88</v>
      </c>
      <c r="D133" s="25">
        <v>3926464</v>
      </c>
      <c r="E133" s="26">
        <v>368400</v>
      </c>
      <c r="F133" s="55">
        <f t="shared" si="15"/>
        <v>-3558064</v>
      </c>
      <c r="G133" s="29"/>
      <c r="H133" s="118"/>
      <c r="I133" s="29"/>
      <c r="J133" s="29"/>
      <c r="K133" s="124"/>
      <c r="L133" s="29"/>
      <c r="M133" s="30"/>
      <c r="N133" s="30"/>
      <c r="O133" s="30"/>
      <c r="P133" s="30"/>
      <c r="Q133" s="30"/>
      <c r="R133" s="31"/>
      <c r="S133" s="32"/>
    </row>
    <row r="134" spans="1:19" ht="18" customHeight="1">
      <c r="A134" s="119"/>
      <c r="B134" s="82"/>
      <c r="C134" s="220" t="s">
        <v>118</v>
      </c>
      <c r="D134" s="109">
        <v>0</v>
      </c>
      <c r="E134" s="110">
        <f>S134</f>
        <v>50000</v>
      </c>
      <c r="F134" s="221">
        <f t="shared" si="15"/>
        <v>50000</v>
      </c>
      <c r="G134" s="112" t="s">
        <v>120</v>
      </c>
      <c r="H134" s="113">
        <v>50000</v>
      </c>
      <c r="I134" s="112" t="s">
        <v>7</v>
      </c>
      <c r="J134" s="112" t="s">
        <v>8</v>
      </c>
      <c r="K134" s="222">
        <v>1</v>
      </c>
      <c r="L134" s="112" t="s">
        <v>16</v>
      </c>
      <c r="M134" s="114"/>
      <c r="N134" s="114"/>
      <c r="O134" s="114"/>
      <c r="P134" s="114"/>
      <c r="Q134" s="114"/>
      <c r="R134" s="120" t="s">
        <v>10</v>
      </c>
      <c r="S134" s="115">
        <f>ROUND(H134*K134,-1)</f>
        <v>50000</v>
      </c>
    </row>
  </sheetData>
  <mergeCells count="30">
    <mergeCell ref="G107:S107"/>
    <mergeCell ref="A99:C99"/>
    <mergeCell ref="B132:C132"/>
    <mergeCell ref="A94:C94"/>
    <mergeCell ref="B95:C95"/>
    <mergeCell ref="B100:C100"/>
    <mergeCell ref="A128:B128"/>
    <mergeCell ref="B76:C76"/>
    <mergeCell ref="A45:C45"/>
    <mergeCell ref="B46:C46"/>
    <mergeCell ref="A54:S54"/>
    <mergeCell ref="G56:S56"/>
    <mergeCell ref="A57:C57"/>
    <mergeCell ref="A58:C58"/>
    <mergeCell ref="K70:L70"/>
    <mergeCell ref="K71:L71"/>
    <mergeCell ref="K72:L72"/>
    <mergeCell ref="K73:L73"/>
    <mergeCell ref="K74:L74"/>
    <mergeCell ref="A1:S1"/>
    <mergeCell ref="G3:S3"/>
    <mergeCell ref="A4:C4"/>
    <mergeCell ref="A5:C5"/>
    <mergeCell ref="B6:C6"/>
    <mergeCell ref="B16:C16"/>
    <mergeCell ref="A9:C9"/>
    <mergeCell ref="B10:C10"/>
    <mergeCell ref="A12:C12"/>
    <mergeCell ref="B13:C13"/>
    <mergeCell ref="A15:C15"/>
  </mergeCells>
  <phoneticPr fontId="2" type="noConversion"/>
  <pageMargins left="0.39370078740157483" right="0.39370078740157483" top="0.78740157480314965" bottom="0.59055118110236227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예산표지</vt:lpstr>
      <vt:lpstr>예산총칙</vt:lpstr>
      <vt:lpstr>총괄표</vt:lpstr>
      <vt:lpstr>본예산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2014-12-17T10:07:55Z</cp:lastPrinted>
  <dcterms:created xsi:type="dcterms:W3CDTF">2013-11-13T01:12:46Z</dcterms:created>
  <dcterms:modified xsi:type="dcterms:W3CDTF">2014-12-17T10:24:08Z</dcterms:modified>
</cp:coreProperties>
</file>