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 activeTab="3"/>
  </bookViews>
  <sheets>
    <sheet name="예산표지" sheetId="3" r:id="rId1"/>
    <sheet name="예산총칙" sheetId="2" r:id="rId2"/>
    <sheet name="총괄표" sheetId="10" r:id="rId3"/>
    <sheet name="본예산" sheetId="11" r:id="rId4"/>
  </sheets>
  <calcPr calcId="125725"/>
</workbook>
</file>

<file path=xl/calcChain.xml><?xml version="1.0" encoding="utf-8"?>
<calcChain xmlns="http://schemas.openxmlformats.org/spreadsheetml/2006/main">
  <c r="D5" i="10"/>
  <c r="F31" i="11"/>
  <c r="F26"/>
  <c r="E31"/>
  <c r="S40"/>
  <c r="S39"/>
  <c r="S32"/>
  <c r="S36"/>
  <c r="S35"/>
  <c r="S38"/>
  <c r="S37"/>
  <c r="S34"/>
  <c r="S30"/>
  <c r="S29"/>
  <c r="S28"/>
  <c r="S27"/>
  <c r="S26"/>
  <c r="E26" s="1"/>
  <c r="S33"/>
  <c r="S31" l="1"/>
  <c r="E25"/>
  <c r="S177" l="1"/>
  <c r="S176"/>
  <c r="S175"/>
  <c r="S187"/>
  <c r="S152"/>
  <c r="S77"/>
  <c r="S199"/>
  <c r="S214" l="1"/>
  <c r="S16"/>
  <c r="S61" l="1"/>
  <c r="E136"/>
  <c r="E135"/>
  <c r="S255" l="1"/>
  <c r="E255" s="1"/>
  <c r="S252"/>
  <c r="E252" s="1"/>
  <c r="F252" s="1"/>
  <c r="S249"/>
  <c r="E249" s="1"/>
  <c r="F249" s="1"/>
  <c r="F245"/>
  <c r="E244"/>
  <c r="F244" s="1"/>
  <c r="E240"/>
  <c r="E239" s="1"/>
  <c r="E237"/>
  <c r="E236" s="1"/>
  <c r="F235"/>
  <c r="E234"/>
  <c r="F234" s="1"/>
  <c r="S232"/>
  <c r="S231"/>
  <c r="S229"/>
  <c r="S228"/>
  <c r="S227"/>
  <c r="E227" s="1"/>
  <c r="F227" s="1"/>
  <c r="S226"/>
  <c r="S225"/>
  <c r="S224"/>
  <c r="S223"/>
  <c r="S222"/>
  <c r="S221"/>
  <c r="S220"/>
  <c r="S219"/>
  <c r="S218"/>
  <c r="S217"/>
  <c r="S216"/>
  <c r="S215"/>
  <c r="S210"/>
  <c r="S209"/>
  <c r="S208"/>
  <c r="S207"/>
  <c r="E207" s="1"/>
  <c r="F207" s="1"/>
  <c r="S206"/>
  <c r="E206" s="1"/>
  <c r="F206" s="1"/>
  <c r="S203"/>
  <c r="E203" s="1"/>
  <c r="F203" s="1"/>
  <c r="S202"/>
  <c r="S201"/>
  <c r="S200"/>
  <c r="S198"/>
  <c r="S197"/>
  <c r="S196"/>
  <c r="S195"/>
  <c r="S194"/>
  <c r="S193"/>
  <c r="S192"/>
  <c r="S190"/>
  <c r="S189"/>
  <c r="S188"/>
  <c r="S186"/>
  <c r="S185"/>
  <c r="S184"/>
  <c r="S183"/>
  <c r="S182"/>
  <c r="S181"/>
  <c r="S180"/>
  <c r="S179"/>
  <c r="S178"/>
  <c r="S174"/>
  <c r="S173"/>
  <c r="S172"/>
  <c r="S171"/>
  <c r="S170"/>
  <c r="S169"/>
  <c r="S168"/>
  <c r="S167"/>
  <c r="S166"/>
  <c r="S165"/>
  <c r="S164"/>
  <c r="S163"/>
  <c r="S162"/>
  <c r="S160"/>
  <c r="E160" s="1"/>
  <c r="F160" s="1"/>
  <c r="S158"/>
  <c r="E158"/>
  <c r="F158" s="1"/>
  <c r="E157"/>
  <c r="F157" s="1"/>
  <c r="S156"/>
  <c r="S155"/>
  <c r="S153"/>
  <c r="S151"/>
  <c r="S150"/>
  <c r="H143" s="1"/>
  <c r="H145" s="1"/>
  <c r="H147" s="1"/>
  <c r="E142"/>
  <c r="F142" s="1"/>
  <c r="F136"/>
  <c r="F135"/>
  <c r="S81"/>
  <c r="S80"/>
  <c r="S79"/>
  <c r="S78"/>
  <c r="S76"/>
  <c r="E76" s="1"/>
  <c r="E75"/>
  <c r="F75" s="1"/>
  <c r="F74"/>
  <c r="F71"/>
  <c r="F70"/>
  <c r="E69"/>
  <c r="F69" s="1"/>
  <c r="F67"/>
  <c r="F66"/>
  <c r="E65"/>
  <c r="F65" s="1"/>
  <c r="S60"/>
  <c r="S59"/>
  <c r="S58"/>
  <c r="S57"/>
  <c r="S56"/>
  <c r="S55"/>
  <c r="S54"/>
  <c r="S53"/>
  <c r="S52"/>
  <c r="S51"/>
  <c r="S50"/>
  <c r="F46"/>
  <c r="F45"/>
  <c r="E44"/>
  <c r="F44" s="1"/>
  <c r="F23"/>
  <c r="E22"/>
  <c r="F22" s="1"/>
  <c r="E20"/>
  <c r="F20" s="1"/>
  <c r="S15"/>
  <c r="S14"/>
  <c r="S13"/>
  <c r="S12"/>
  <c r="S11"/>
  <c r="S10"/>
  <c r="S9"/>
  <c r="S8"/>
  <c r="E32" i="10"/>
  <c r="E31"/>
  <c r="E30"/>
  <c r="E29"/>
  <c r="E28"/>
  <c r="E27"/>
  <c r="E26"/>
  <c r="E25"/>
  <c r="E24"/>
  <c r="E23"/>
  <c r="E22"/>
  <c r="E21"/>
  <c r="E20"/>
  <c r="D19"/>
  <c r="E19" s="1"/>
  <c r="E15"/>
  <c r="E14"/>
  <c r="E13"/>
  <c r="E12"/>
  <c r="E11"/>
  <c r="E10"/>
  <c r="E9"/>
  <c r="E8"/>
  <c r="E7"/>
  <c r="E6"/>
  <c r="H148" i="11" l="1"/>
  <c r="H149"/>
  <c r="E155"/>
  <c r="H62"/>
  <c r="S62" s="1"/>
  <c r="S161"/>
  <c r="E161" s="1"/>
  <c r="F161" s="1"/>
  <c r="E182"/>
  <c r="F182" s="1"/>
  <c r="E231"/>
  <c r="F231" s="1"/>
  <c r="S7"/>
  <c r="H17" s="1"/>
  <c r="E233"/>
  <c r="F233" s="1"/>
  <c r="E228"/>
  <c r="F228" s="1"/>
  <c r="E243"/>
  <c r="F243" s="1"/>
  <c r="S213"/>
  <c r="E213" s="1"/>
  <c r="F213" s="1"/>
  <c r="E150"/>
  <c r="F150" s="1"/>
  <c r="F41"/>
  <c r="F76"/>
  <c r="E68"/>
  <c r="F68" s="1"/>
  <c r="E64"/>
  <c r="F64" s="1"/>
  <c r="E201"/>
  <c r="F201" s="1"/>
  <c r="E219"/>
  <c r="F219" s="1"/>
  <c r="E19"/>
  <c r="E21"/>
  <c r="F21" s="1"/>
  <c r="E223"/>
  <c r="F223" s="1"/>
  <c r="E225"/>
  <c r="F225" s="1"/>
  <c r="E251"/>
  <c r="F255"/>
  <c r="E254"/>
  <c r="E208"/>
  <c r="F208" s="1"/>
  <c r="E43"/>
  <c r="E5" i="10"/>
  <c r="E177" i="11"/>
  <c r="F177" s="1"/>
  <c r="E154"/>
  <c r="F154" s="1"/>
  <c r="F155"/>
  <c r="S17" l="1"/>
  <c r="E7" s="1"/>
  <c r="E230"/>
  <c r="F230" s="1"/>
  <c r="E212"/>
  <c r="F212" s="1"/>
  <c r="E73"/>
  <c r="F73" s="1"/>
  <c r="E205"/>
  <c r="F205" s="1"/>
  <c r="F251"/>
  <c r="E250"/>
  <c r="F250" s="1"/>
  <c r="F19"/>
  <c r="E18"/>
  <c r="F18" s="1"/>
  <c r="F254"/>
  <c r="E253"/>
  <c r="F253" s="1"/>
  <c r="F25"/>
  <c r="E24"/>
  <c r="F24" s="1"/>
  <c r="E159"/>
  <c r="F159" s="1"/>
  <c r="S143"/>
  <c r="S149"/>
  <c r="S148"/>
  <c r="S145"/>
  <c r="E211"/>
  <c r="F211" s="1"/>
  <c r="E6" l="1"/>
  <c r="F7"/>
  <c r="E204"/>
  <c r="F204" s="1"/>
  <c r="E72"/>
  <c r="F72" s="1"/>
  <c r="H144"/>
  <c r="S144" s="1"/>
  <c r="E143" s="1"/>
  <c r="S147"/>
  <c r="F6" l="1"/>
  <c r="E5"/>
  <c r="F5" s="1"/>
  <c r="F143"/>
  <c r="H146"/>
  <c r="S146" s="1"/>
  <c r="E145" s="1"/>
  <c r="F145" l="1"/>
  <c r="E134"/>
  <c r="F134" l="1"/>
  <c r="E133"/>
  <c r="F133" l="1"/>
  <c r="S49"/>
  <c r="E49" l="1"/>
  <c r="F49" l="1"/>
  <c r="E48"/>
  <c r="F48" s="1"/>
  <c r="E47" l="1"/>
  <c r="F47"/>
  <c r="E4"/>
  <c r="F4" s="1"/>
  <c r="E248" l="1"/>
  <c r="E247" l="1"/>
  <c r="F248"/>
  <c r="F247" l="1"/>
  <c r="E246"/>
  <c r="E132" l="1"/>
  <c r="F246"/>
  <c r="F132" l="1"/>
  <c r="G132"/>
</calcChain>
</file>

<file path=xl/sharedStrings.xml><?xml version="1.0" encoding="utf-8"?>
<sst xmlns="http://schemas.openxmlformats.org/spreadsheetml/2006/main" count="976" uniqueCount="315">
  <si>
    <t>(단위 : 원)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</si>
  <si>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</si>
  <si>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</si>
  <si>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</si>
  <si>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</si>
  <si>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산 출 기 초</t>
    <phoneticPr fontId="2" type="noConversion"/>
  </si>
  <si>
    <t>총  계</t>
    <phoneticPr fontId="2" type="noConversion"/>
  </si>
  <si>
    <t xml:space="preserve"> 본인부담금수입</t>
    <phoneticPr fontId="2" type="noConversion"/>
  </si>
  <si>
    <t xml:space="preserve">  1등급</t>
    <phoneticPr fontId="2" type="noConversion"/>
  </si>
  <si>
    <t>원</t>
    <phoneticPr fontId="2" type="noConversion"/>
  </si>
  <si>
    <t>×</t>
    <phoneticPr fontId="2" type="noConversion"/>
  </si>
  <si>
    <t>일</t>
    <phoneticPr fontId="2" type="noConversion"/>
  </si>
  <si>
    <t>명</t>
    <phoneticPr fontId="2" type="noConversion"/>
  </si>
  <si>
    <t>=</t>
    <phoneticPr fontId="2" type="noConversion"/>
  </si>
  <si>
    <t xml:space="preserve">  2등급</t>
    <phoneticPr fontId="2" type="noConversion"/>
  </si>
  <si>
    <t xml:space="preserve">  3등급</t>
    <phoneticPr fontId="2" type="noConversion"/>
  </si>
  <si>
    <t xml:space="preserve"> 식재료비</t>
    <phoneticPr fontId="2" type="noConversion"/>
  </si>
  <si>
    <t>-</t>
    <phoneticPr fontId="2" type="noConversion"/>
  </si>
  <si>
    <t>생계비</t>
    <phoneticPr fontId="2" type="noConversion"/>
  </si>
  <si>
    <t>월</t>
    <phoneticPr fontId="2" type="noConversion"/>
  </si>
  <si>
    <t xml:space="preserve"> 특별위로비</t>
    <phoneticPr fontId="2" type="noConversion"/>
  </si>
  <si>
    <t>회</t>
    <phoneticPr fontId="2" type="noConversion"/>
  </si>
  <si>
    <t xml:space="preserve"> 월동대책비</t>
    <phoneticPr fontId="2" type="noConversion"/>
  </si>
  <si>
    <t xml:space="preserve"> 장제비</t>
    <phoneticPr fontId="2" type="noConversion"/>
  </si>
  <si>
    <t>구</t>
    <phoneticPr fontId="2" type="noConversion"/>
  </si>
  <si>
    <t xml:space="preserve"> 춘계부식비</t>
    <phoneticPr fontId="2" type="noConversion"/>
  </si>
  <si>
    <t xml:space="preserve"> 월동김장비</t>
    <phoneticPr fontId="2" type="noConversion"/>
  </si>
  <si>
    <t xml:space="preserve"> 장기요양사업수입</t>
    <phoneticPr fontId="2" type="noConversion"/>
  </si>
  <si>
    <t>년</t>
    <phoneticPr fontId="2" type="noConversion"/>
  </si>
  <si>
    <t>식</t>
    <phoneticPr fontId="2" type="noConversion"/>
  </si>
  <si>
    <t xml:space="preserve"> 통장이자수입</t>
    <phoneticPr fontId="2" type="noConversion"/>
  </si>
  <si>
    <t xml:space="preserve"> 직원식대</t>
    <phoneticPr fontId="2" type="noConversion"/>
  </si>
  <si>
    <t>총   계</t>
    <phoneticPr fontId="2" type="noConversion"/>
  </si>
  <si>
    <t>÷</t>
    <phoneticPr fontId="2" type="noConversion"/>
  </si>
  <si>
    <t>01 입소자부담금수입</t>
    <phoneticPr fontId="2" type="noConversion"/>
  </si>
  <si>
    <t>11 입소자부담금수입</t>
    <phoneticPr fontId="2" type="noConversion"/>
  </si>
  <si>
    <t>04 보조금수입</t>
    <phoneticPr fontId="2" type="noConversion"/>
  </si>
  <si>
    <t>05 후원금수입</t>
    <phoneticPr fontId="2" type="noConversion"/>
  </si>
  <si>
    <t>51 후원금수입</t>
    <phoneticPr fontId="2" type="noConversion"/>
  </si>
  <si>
    <t>511 지정후원금</t>
    <phoneticPr fontId="2" type="noConversion"/>
  </si>
  <si>
    <t>06 요양급여수입</t>
    <phoneticPr fontId="2" type="noConversion"/>
  </si>
  <si>
    <t>61 요양급여수입</t>
    <phoneticPr fontId="2" type="noConversion"/>
  </si>
  <si>
    <t>08 전입금</t>
    <phoneticPr fontId="6" type="noConversion"/>
  </si>
  <si>
    <t>81 전입금</t>
    <phoneticPr fontId="6" type="noConversion"/>
  </si>
  <si>
    <t>811 법인전입금</t>
    <phoneticPr fontId="6" type="noConversion"/>
  </si>
  <si>
    <t>09 이월금</t>
    <phoneticPr fontId="6" type="noConversion"/>
  </si>
  <si>
    <t>91 이월금</t>
    <phoneticPr fontId="6" type="noConversion"/>
  </si>
  <si>
    <t>10 잡수입</t>
    <phoneticPr fontId="2" type="noConversion"/>
  </si>
  <si>
    <t>101 잡수입</t>
    <phoneticPr fontId="2" type="noConversion"/>
  </si>
  <si>
    <t>01 사무비</t>
    <phoneticPr fontId="2" type="noConversion"/>
  </si>
  <si>
    <t>11 인건비</t>
    <phoneticPr fontId="2" type="noConversion"/>
  </si>
  <si>
    <t>111 급여</t>
    <phoneticPr fontId="2" type="noConversion"/>
  </si>
  <si>
    <t>연차수당</t>
    <phoneticPr fontId="2" type="noConversion"/>
  </si>
  <si>
    <t>휴일수당</t>
    <phoneticPr fontId="2" type="noConversion"/>
  </si>
  <si>
    <t>연장근로수당</t>
    <phoneticPr fontId="2" type="noConversion"/>
  </si>
  <si>
    <t>야간근로수당</t>
    <phoneticPr fontId="2" type="noConversion"/>
  </si>
  <si>
    <t>113 일용잡금</t>
    <phoneticPr fontId="2" type="noConversion"/>
  </si>
  <si>
    <t>115 퇴직적립금 및 퇴직적립금</t>
    <phoneticPr fontId="2" type="noConversion"/>
  </si>
  <si>
    <t>유관기관과의업무협의비</t>
    <phoneticPr fontId="2" type="noConversion"/>
  </si>
  <si>
    <t>각종회의 식대 및 다과비</t>
    <phoneticPr fontId="2" type="noConversion"/>
  </si>
  <si>
    <t xml:space="preserve">퇴직적립금 </t>
    <phoneticPr fontId="2" type="noConversion"/>
  </si>
  <si>
    <t xml:space="preserve">국민건강보험 </t>
    <phoneticPr fontId="2" type="noConversion"/>
  </si>
  <si>
    <t>장기요양보험</t>
    <phoneticPr fontId="2" type="noConversion"/>
  </si>
  <si>
    <t>국민연금</t>
    <phoneticPr fontId="2" type="noConversion"/>
  </si>
  <si>
    <t>고용보험</t>
    <phoneticPr fontId="2" type="noConversion"/>
  </si>
  <si>
    <t xml:space="preserve">산재보험 </t>
    <phoneticPr fontId="2" type="noConversion"/>
  </si>
  <si>
    <t>135 차량비</t>
    <phoneticPr fontId="2" type="noConversion"/>
  </si>
  <si>
    <t>134 제세공과금</t>
    <phoneticPr fontId="2" type="noConversion"/>
  </si>
  <si>
    <t>133 공공요금</t>
    <phoneticPr fontId="2" type="noConversion"/>
  </si>
  <si>
    <t>131 여비</t>
    <phoneticPr fontId="2" type="noConversion"/>
  </si>
  <si>
    <t>시설유지 및 관리비</t>
    <phoneticPr fontId="2" type="noConversion"/>
  </si>
  <si>
    <t>일용잡급</t>
    <phoneticPr fontId="2" type="noConversion"/>
  </si>
  <si>
    <t>근로자의날수당</t>
    <phoneticPr fontId="2" type="noConversion"/>
  </si>
  <si>
    <t>시설 잉여금 법인회계로 전출</t>
    <phoneticPr fontId="2" type="noConversion"/>
  </si>
  <si>
    <t>132 수용비및수수료</t>
    <phoneticPr fontId="2" type="noConversion"/>
  </si>
  <si>
    <t>611 장기요양급여수입</t>
    <phoneticPr fontId="2" type="noConversion"/>
  </si>
  <si>
    <t>111 입소비용수입</t>
    <phoneticPr fontId="2" type="noConversion"/>
  </si>
  <si>
    <t>512 비지정후원금</t>
    <phoneticPr fontId="2" type="noConversion"/>
  </si>
  <si>
    <t>911 전년도이월금</t>
    <phoneticPr fontId="6" type="noConversion"/>
  </si>
  <si>
    <t>116 사회보험부담금</t>
    <phoneticPr fontId="2" type="noConversion"/>
  </si>
  <si>
    <t>12 업무추진비</t>
    <phoneticPr fontId="2" type="noConversion"/>
  </si>
  <si>
    <t>121 기관운영비</t>
    <phoneticPr fontId="2" type="noConversion"/>
  </si>
  <si>
    <t>122 직책보조비</t>
    <phoneticPr fontId="2" type="noConversion"/>
  </si>
  <si>
    <t>123 회의비</t>
    <phoneticPr fontId="2" type="noConversion"/>
  </si>
  <si>
    <t>13 운영비</t>
    <phoneticPr fontId="2" type="noConversion"/>
  </si>
  <si>
    <t>02 재산조성비</t>
    <phoneticPr fontId="2" type="noConversion"/>
  </si>
  <si>
    <t>21 시설비</t>
    <phoneticPr fontId="2" type="noConversion"/>
  </si>
  <si>
    <t>211 시설비</t>
    <phoneticPr fontId="2" type="noConversion"/>
  </si>
  <si>
    <t>212 자산취득비</t>
    <phoneticPr fontId="2" type="noConversion"/>
  </si>
  <si>
    <t>213 시설장비유지비</t>
    <phoneticPr fontId="2" type="noConversion"/>
  </si>
  <si>
    <t>03 사업비</t>
    <phoneticPr fontId="2" type="noConversion"/>
  </si>
  <si>
    <t>31 운영비</t>
    <phoneticPr fontId="2" type="noConversion"/>
  </si>
  <si>
    <t>311 생계비</t>
    <phoneticPr fontId="2" type="noConversion"/>
  </si>
  <si>
    <t>312 수용기관경비</t>
    <phoneticPr fontId="2" type="noConversion"/>
  </si>
  <si>
    <t>313 피복비</t>
    <phoneticPr fontId="2" type="noConversion"/>
  </si>
  <si>
    <t>314 의료비</t>
    <phoneticPr fontId="2" type="noConversion"/>
  </si>
  <si>
    <t>315 장의비</t>
    <phoneticPr fontId="2" type="noConversion"/>
  </si>
  <si>
    <t>319 연료비</t>
    <phoneticPr fontId="2" type="noConversion"/>
  </si>
  <si>
    <t>04 전출금</t>
    <phoneticPr fontId="2" type="noConversion"/>
  </si>
  <si>
    <t>41 전출금</t>
    <phoneticPr fontId="2" type="noConversion"/>
  </si>
  <si>
    <t>411 법인회계전출금</t>
    <phoneticPr fontId="2" type="noConversion"/>
  </si>
  <si>
    <t>07 잡지출</t>
    <phoneticPr fontId="2" type="noConversion"/>
  </si>
  <si>
    <t>71 잡지출</t>
    <phoneticPr fontId="2" type="noConversion"/>
  </si>
  <si>
    <t>711 잡지출</t>
    <phoneticPr fontId="2" type="noConversion"/>
  </si>
  <si>
    <t>08 예비비 및 기타</t>
    <phoneticPr fontId="2" type="noConversion"/>
  </si>
  <si>
    <t>81 예비비 및 기타</t>
    <phoneticPr fontId="2" type="noConversion"/>
  </si>
  <si>
    <t>811 예비비</t>
    <phoneticPr fontId="2" type="noConversion"/>
  </si>
  <si>
    <t>09 적립금</t>
    <phoneticPr fontId="2" type="noConversion"/>
  </si>
  <si>
    <t>91 운영충당적립금</t>
    <phoneticPr fontId="2" type="noConversion"/>
  </si>
  <si>
    <t>911 운영충당적립금</t>
    <phoneticPr fontId="2" type="noConversion"/>
  </si>
  <si>
    <t>10 준비금</t>
    <phoneticPr fontId="2" type="noConversion"/>
  </si>
  <si>
    <t>101 환경개선준비금</t>
    <phoneticPr fontId="2" type="noConversion"/>
  </si>
  <si>
    <t>1011시설환경개선준비금</t>
    <phoneticPr fontId="2" type="noConversion"/>
  </si>
  <si>
    <t>통행료 및 주차비</t>
    <phoneticPr fontId="2" type="noConversion"/>
  </si>
  <si>
    <t>세탁물위탁처리비</t>
    <phoneticPr fontId="2" type="noConversion"/>
  </si>
  <si>
    <t>신문구독료</t>
    <phoneticPr fontId="2" type="noConversion"/>
  </si>
  <si>
    <t>정수기관리비</t>
    <phoneticPr fontId="2" type="noConversion"/>
  </si>
  <si>
    <t>시스템경비 용역료</t>
    <phoneticPr fontId="2" type="noConversion"/>
  </si>
  <si>
    <t>복사기임대료</t>
    <phoneticPr fontId="2" type="noConversion"/>
  </si>
  <si>
    <t>음식물쓰레기처리비</t>
    <phoneticPr fontId="2" type="noConversion"/>
  </si>
  <si>
    <t>의료폐기물처리비</t>
    <phoneticPr fontId="2" type="noConversion"/>
  </si>
  <si>
    <t>전기안전관리비</t>
    <phoneticPr fontId="2" type="noConversion"/>
  </si>
  <si>
    <t>소독방역비</t>
    <phoneticPr fontId="2" type="noConversion"/>
  </si>
  <si>
    <t>재반수수료 및 용역비</t>
    <phoneticPr fontId="2" type="noConversion"/>
  </si>
  <si>
    <t>전화요금</t>
    <phoneticPr fontId="2" type="noConversion"/>
  </si>
  <si>
    <t>전기요금</t>
    <phoneticPr fontId="2" type="noConversion"/>
  </si>
  <si>
    <t>상하수도요금</t>
    <phoneticPr fontId="2" type="noConversion"/>
  </si>
  <si>
    <t>유선방송</t>
    <phoneticPr fontId="2" type="noConversion"/>
  </si>
  <si>
    <t>화재보험</t>
    <phoneticPr fontId="2" type="noConversion"/>
  </si>
  <si>
    <t>가스보험</t>
    <phoneticPr fontId="2" type="noConversion"/>
  </si>
  <si>
    <t>생산물배상책임보험</t>
    <phoneticPr fontId="2" type="noConversion"/>
  </si>
  <si>
    <t>영업배상책임보험</t>
    <phoneticPr fontId="2" type="noConversion"/>
  </si>
  <si>
    <t>자동차보험(1302)</t>
    <phoneticPr fontId="2" type="noConversion"/>
  </si>
  <si>
    <t>자동차보험(7061)</t>
    <phoneticPr fontId="2" type="noConversion"/>
  </si>
  <si>
    <t>자동차보험(1288)</t>
    <phoneticPr fontId="2" type="noConversion"/>
  </si>
  <si>
    <t>자동차보험(1655)</t>
    <phoneticPr fontId="2" type="noConversion"/>
  </si>
  <si>
    <t>자동차세</t>
    <phoneticPr fontId="2" type="noConversion"/>
  </si>
  <si>
    <t>환경개선부담금(자동차)</t>
    <phoneticPr fontId="2" type="noConversion"/>
  </si>
  <si>
    <t>환경개선부담금(시설)</t>
    <phoneticPr fontId="2" type="noConversion"/>
  </si>
  <si>
    <t>소방안전협회비</t>
    <phoneticPr fontId="2" type="noConversion"/>
  </si>
  <si>
    <t>대노협협회비</t>
    <phoneticPr fontId="2" type="noConversion"/>
  </si>
  <si>
    <t>가스정기검사비</t>
    <phoneticPr fontId="2" type="noConversion"/>
  </si>
  <si>
    <t>기타</t>
    <phoneticPr fontId="2" type="noConversion"/>
  </si>
  <si>
    <t>자동차유류대</t>
    <phoneticPr fontId="2" type="noConversion"/>
  </si>
  <si>
    <t>자동차관리비</t>
    <phoneticPr fontId="2" type="noConversion"/>
  </si>
  <si>
    <t>시설비</t>
    <phoneticPr fontId="2" type="noConversion"/>
  </si>
  <si>
    <t>비품구입비</t>
    <phoneticPr fontId="2" type="noConversion"/>
  </si>
  <si>
    <t>식재료비</t>
    <phoneticPr fontId="2" type="noConversion"/>
  </si>
  <si>
    <t>주부식비</t>
    <phoneticPr fontId="2" type="noConversion"/>
  </si>
  <si>
    <t>특별위로비</t>
    <phoneticPr fontId="2" type="noConversion"/>
  </si>
  <si>
    <t>춘계부식비</t>
    <phoneticPr fontId="2" type="noConversion"/>
  </si>
  <si>
    <t>월동김장비</t>
    <phoneticPr fontId="2" type="noConversion"/>
  </si>
  <si>
    <t>직원식대</t>
    <phoneticPr fontId="2" type="noConversion"/>
  </si>
  <si>
    <t>기타소모품</t>
    <phoneticPr fontId="2" type="noConversion"/>
  </si>
  <si>
    <t>환의복, 이불 양말 등</t>
    <phoneticPr fontId="2" type="noConversion"/>
  </si>
  <si>
    <t>의약품 구입비</t>
    <phoneticPr fontId="2" type="noConversion"/>
  </si>
  <si>
    <t>장의비</t>
    <phoneticPr fontId="2" type="noConversion"/>
  </si>
  <si>
    <t>도시가스요금</t>
    <phoneticPr fontId="2" type="noConversion"/>
  </si>
  <si>
    <t>가스요금</t>
    <phoneticPr fontId="2" type="noConversion"/>
  </si>
  <si>
    <t>프로그램사업비</t>
    <phoneticPr fontId="2" type="noConversion"/>
  </si>
  <si>
    <t>지역연계사업비</t>
    <phoneticPr fontId="2" type="noConversion"/>
  </si>
  <si>
    <t>시설운영충당적립금</t>
    <phoneticPr fontId="2" type="noConversion"/>
  </si>
  <si>
    <t>시설환경개선 준비금</t>
    <phoneticPr fontId="2" type="noConversion"/>
  </si>
  <si>
    <t>한노중회비</t>
    <phoneticPr fontId="2" type="noConversion"/>
  </si>
  <si>
    <t>912 전년도이월금(후원금)</t>
    <phoneticPr fontId="6" type="noConversion"/>
  </si>
  <si>
    <t>02 사업수입</t>
    <phoneticPr fontId="2" type="noConversion"/>
  </si>
  <si>
    <t>21 사업수입</t>
    <phoneticPr fontId="2" type="noConversion"/>
  </si>
  <si>
    <t>03 과년도수입</t>
    <phoneticPr fontId="2" type="noConversion"/>
  </si>
  <si>
    <t>31 과년도수입</t>
    <phoneticPr fontId="2" type="noConversion"/>
  </si>
  <si>
    <t xml:space="preserve"> 311 과년도수입</t>
    <phoneticPr fontId="2" type="noConversion"/>
  </si>
  <si>
    <t>211 사업수입</t>
    <phoneticPr fontId="2" type="noConversion"/>
  </si>
  <si>
    <t>41 보조금수입</t>
    <phoneticPr fontId="2" type="noConversion"/>
  </si>
  <si>
    <t>411 국고보조금</t>
    <phoneticPr fontId="2" type="noConversion"/>
  </si>
  <si>
    <t>412 시.도 보조금</t>
    <phoneticPr fontId="2" type="noConversion"/>
  </si>
  <si>
    <t>413 시군구보조금</t>
    <phoneticPr fontId="2" type="noConversion"/>
  </si>
  <si>
    <t xml:space="preserve"> 주부식비</t>
    <phoneticPr fontId="2" type="noConversion"/>
  </si>
  <si>
    <t xml:space="preserve"> 피복비</t>
    <phoneticPr fontId="2" type="noConversion"/>
  </si>
  <si>
    <t>414 기타 보조금</t>
    <phoneticPr fontId="2" type="noConversion"/>
  </si>
  <si>
    <t>수수료</t>
    <phoneticPr fontId="2" type="noConversion"/>
  </si>
  <si>
    <t>117 기타후생경비</t>
    <phoneticPr fontId="2" type="noConversion"/>
  </si>
  <si>
    <t>교육비</t>
    <phoneticPr fontId="2" type="noConversion"/>
  </si>
  <si>
    <t>국내.외 여비</t>
    <phoneticPr fontId="2" type="noConversion"/>
  </si>
  <si>
    <t>112 제수당</t>
    <phoneticPr fontId="2" type="noConversion"/>
  </si>
  <si>
    <t>136 기타운영비</t>
    <phoneticPr fontId="2" type="noConversion"/>
  </si>
  <si>
    <t>기타운영비</t>
    <phoneticPr fontId="2" type="noConversion"/>
  </si>
  <si>
    <t>335 프로그램사업비</t>
    <phoneticPr fontId="2" type="noConversion"/>
  </si>
  <si>
    <t>05 과년도지출</t>
    <phoneticPr fontId="2" type="noConversion"/>
  </si>
  <si>
    <t>51 과년도지출</t>
    <phoneticPr fontId="2" type="noConversion"/>
  </si>
  <si>
    <t>511 과년도지출</t>
    <phoneticPr fontId="2" type="noConversion"/>
  </si>
  <si>
    <t>06 부채상환금</t>
    <phoneticPr fontId="2" type="noConversion"/>
  </si>
  <si>
    <t>61 부채상환금</t>
    <phoneticPr fontId="2" type="noConversion"/>
  </si>
  <si>
    <t>611 원금상환금</t>
    <phoneticPr fontId="2" type="noConversion"/>
  </si>
  <si>
    <t>612 이자지불금</t>
    <phoneticPr fontId="2" type="noConversion"/>
  </si>
  <si>
    <t>812 반환금</t>
    <phoneticPr fontId="2" type="noConversion"/>
  </si>
  <si>
    <t>33 일반사업비</t>
    <phoneticPr fontId="2" type="noConversion"/>
  </si>
  <si>
    <t>정부보조금반환금</t>
    <phoneticPr fontId="2" type="noConversion"/>
  </si>
  <si>
    <t>1011 불용품매각대</t>
    <phoneticPr fontId="6" type="noConversion"/>
  </si>
  <si>
    <t>1012 기타예금이자수입</t>
    <phoneticPr fontId="2" type="noConversion"/>
  </si>
  <si>
    <t>812 법인전입금(후원금)</t>
    <phoneticPr fontId="6" type="noConversion"/>
  </si>
  <si>
    <t>엘리베이터관리비(현대)</t>
    <phoneticPr fontId="2" type="noConversion"/>
  </si>
  <si>
    <t>엘리베이터관리비(오티스)</t>
    <phoneticPr fontId="2" type="noConversion"/>
  </si>
  <si>
    <t>1013 기타잡수입</t>
    <phoneticPr fontId="2" type="noConversion"/>
  </si>
  <si>
    <t>우편료 등</t>
    <phoneticPr fontId="2" type="noConversion"/>
  </si>
  <si>
    <t>기타 수선비 등</t>
    <phoneticPr fontId="2" type="noConversion"/>
  </si>
  <si>
    <t>세제 및 수용기관경비</t>
    <phoneticPr fontId="2" type="noConversion"/>
  </si>
  <si>
    <t>사무용품, 집기, 소모품 등</t>
    <phoneticPr fontId="2" type="noConversion"/>
  </si>
  <si>
    <t xml:space="preserve"> - 영양위생팀</t>
    <phoneticPr fontId="2" type="noConversion"/>
  </si>
  <si>
    <t xml:space="preserve"> - 의료(물리치료)팀</t>
    <phoneticPr fontId="2" type="noConversion"/>
  </si>
  <si>
    <t xml:space="preserve"> - 기획관리팀</t>
    <phoneticPr fontId="2" type="noConversion"/>
  </si>
  <si>
    <t xml:space="preserve"> - 케어복지팀</t>
    <phoneticPr fontId="2" type="noConversion"/>
  </si>
  <si>
    <t>명절휴가, 경영성과 등</t>
    <phoneticPr fontId="2" type="noConversion"/>
  </si>
  <si>
    <t>기타복리후생경비</t>
    <phoneticPr fontId="2" type="noConversion"/>
  </si>
  <si>
    <t xml:space="preserve"> 예  산  총  칙</t>
    <phoneticPr fontId="2" type="noConversion"/>
  </si>
  <si>
    <t>임금예산참조</t>
    <phoneticPr fontId="2" type="noConversion"/>
  </si>
  <si>
    <t xml:space="preserve">  - 6개월 이상</t>
    <phoneticPr fontId="2" type="noConversion"/>
  </si>
  <si>
    <t xml:space="preserve">  - 6개월 미만</t>
    <phoneticPr fontId="2" type="noConversion"/>
  </si>
  <si>
    <t xml:space="preserve"> 삼성카드캐쉬백</t>
    <phoneticPr fontId="2" type="noConversion"/>
  </si>
  <si>
    <t xml:space="preserve"> 요양보호사 실습비</t>
    <phoneticPr fontId="2" type="noConversion"/>
  </si>
  <si>
    <t xml:space="preserve"> 사회복지사 실습비</t>
    <phoneticPr fontId="2" type="noConversion"/>
  </si>
  <si>
    <t xml:space="preserve"> 기타 잡수입</t>
    <phoneticPr fontId="2" type="noConversion"/>
  </si>
  <si>
    <t xml:space="preserve">  4등급</t>
    <phoneticPr fontId="2" type="noConversion"/>
  </si>
  <si>
    <t>무 량 수 전 노 인 전 문 요 양 원</t>
  </si>
  <si>
    <t xml:space="preserve">사회복지법인 무일복지재단
</t>
    <phoneticPr fontId="2" type="noConversion"/>
  </si>
  <si>
    <t>■ 시설명 : 무량수전노인전문요양원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</si>
  <si>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</si>
  <si>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</si>
  <si>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</si>
  <si>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03과년도수입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</si>
  <si>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</si>
  <si>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</si>
  <si>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</si>
  <si>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</si>
  <si>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</si>
  <si>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</si>
  <si>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</si>
  <si>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</si>
  <si>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</si>
  <si>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</si>
  <si>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</si>
  <si>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</si>
  <si>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</si>
  <si>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</si>
  <si>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</si>
  <si>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</si>
  <si>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</si>
  <si>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</si>
  <si>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</si>
  <si>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</si>
  <si>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02사 업 수 입</t>
    <phoneticPr fontId="2" type="noConversion"/>
  </si>
  <si>
    <t>사업수입</t>
    <phoneticPr fontId="2" type="noConversion"/>
  </si>
  <si>
    <t>차입금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</si>
  <si>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</si>
  <si>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</si>
  <si>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</si>
  <si>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</si>
  <si>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</si>
  <si>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</si>
  <si>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</si>
  <si>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</si>
  <si>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08전   입   금</t>
    <phoneticPr fontId="2" type="noConversion"/>
  </si>
  <si>
    <t>09이   월   금</t>
    <phoneticPr fontId="2" type="noConversion"/>
  </si>
  <si>
    <t>10잡   수   입</t>
    <phoneticPr fontId="2" type="noConversion"/>
  </si>
  <si>
    <t>06상   환   금</t>
    <phoneticPr fontId="2" type="noConversion"/>
  </si>
  <si>
    <t>부채상환금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</si>
  <si>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</si>
  <si>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</si>
  <si>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</si>
  <si>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</si>
  <si>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01입소자부담금수입</t>
    <phoneticPr fontId="2" type="noConversion"/>
  </si>
  <si>
    <t>과년도수입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</si>
  <si>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</si>
  <si>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</si>
  <si>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</si>
  <si>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5. 장기요양사업수입,국시비보조금, 후원금등의 세입이 증가 할 경우 세입세출예산을 </t>
    <phoneticPr fontId="2" type="noConversion"/>
  </si>
  <si>
    <t xml:space="preserve">   초과할 수 있다.</t>
    <phoneticPr fontId="2" type="noConversion"/>
  </si>
  <si>
    <t xml:space="preserve">4. 장기요양사업수입, 보조금, 후원금등의 세입이 감소할 경우 기존사업을 축소할 수 </t>
    <phoneticPr fontId="2" type="noConversion"/>
  </si>
  <si>
    <t xml:space="preserve">  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</si>
  <si>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</si>
  <si>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</si>
  <si>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>2. 2015년 세입예산 내역</t>
    <phoneticPr fontId="2" type="noConversion"/>
  </si>
  <si>
    <t>2014년 예산(a)</t>
    <phoneticPr fontId="6" type="noConversion"/>
  </si>
  <si>
    <t>2015년 예산(b)</t>
    <phoneticPr fontId="2" type="noConversion"/>
  </si>
  <si>
    <t>3. 2015년 세출예산 내역</t>
    <phoneticPr fontId="2" type="noConversion"/>
  </si>
  <si>
    <t>기본급(처우개선비, 직무수당, 종사자수당 포함)</t>
    <phoneticPr fontId="2" type="noConversion"/>
  </si>
  <si>
    <t>급식비</t>
    <phoneticPr fontId="2" type="noConversion"/>
  </si>
  <si>
    <t>공실률</t>
    <phoneticPr fontId="2" type="noConversion"/>
  </si>
  <si>
    <t xml:space="preserve"> 공실률</t>
    <phoneticPr fontId="2" type="noConversion"/>
  </si>
  <si>
    <t xml:space="preserve"> </t>
    <phoneticPr fontId="2" type="noConversion"/>
  </si>
  <si>
    <t>사회복지공제보험</t>
    <phoneticPr fontId="2" type="noConversion"/>
  </si>
  <si>
    <t xml:space="preserve"> 공익요원식대</t>
    <phoneticPr fontId="2" type="noConversion"/>
  </si>
  <si>
    <t>×</t>
    <phoneticPr fontId="2" type="noConversion"/>
  </si>
  <si>
    <t>월</t>
    <phoneticPr fontId="2" type="noConversion"/>
  </si>
  <si>
    <t>공익요원식대</t>
    <phoneticPr fontId="2" type="noConversion"/>
  </si>
  <si>
    <t>사회복지협의회</t>
    <phoneticPr fontId="2" type="noConversion"/>
  </si>
  <si>
    <t>원</t>
    <phoneticPr fontId="2" type="noConversion"/>
  </si>
  <si>
    <t>년</t>
    <phoneticPr fontId="2" type="noConversion"/>
  </si>
  <si>
    <t>=</t>
    <phoneticPr fontId="2" type="noConversion"/>
  </si>
  <si>
    <t>월</t>
    <phoneticPr fontId="2" type="noConversion"/>
  </si>
  <si>
    <t>기타 진료비 등</t>
    <phoneticPr fontId="2" type="noConversion"/>
  </si>
  <si>
    <t>기타(기저귀 커버 등)</t>
    <phoneticPr fontId="2" type="noConversion"/>
  </si>
  <si>
    <t>×</t>
    <phoneticPr fontId="2" type="noConversion"/>
  </si>
  <si>
    <t>기저귀 및 위생매트</t>
    <phoneticPr fontId="2" type="noConversion"/>
  </si>
  <si>
    <t>시비특별수당</t>
    <phoneticPr fontId="2" type="noConversion"/>
  </si>
  <si>
    <t>2015년 예산(B)</t>
    <phoneticPr fontId="2" type="noConversion"/>
  </si>
  <si>
    <t>2014년 예산(A)</t>
    <phoneticPr fontId="2" type="noConversion"/>
  </si>
  <si>
    <t>1. 2015년  무량수전노인전문요양원 예산 총괄내역서</t>
    <phoneticPr fontId="2" type="noConversion"/>
  </si>
  <si>
    <t>2014년 예산(A)</t>
    <phoneticPr fontId="2" type="noConversion"/>
  </si>
  <si>
    <t>2015년 예산(B)</t>
    <phoneticPr fontId="2" type="noConversion"/>
  </si>
  <si>
    <t>1. 무량수전노인전문요양원 2015년 세입.세출 예산은 다음과 같다.</t>
    <phoneticPr fontId="2" type="noConversion"/>
  </si>
  <si>
    <t>무량수전노인전문요양원 세입.세출 예산(안)</t>
    <phoneticPr fontId="2" type="noConversion"/>
  </si>
  <si>
    <t xml:space="preserve">   2015년</t>
    <phoneticPr fontId="2" type="noConversion"/>
  </si>
  <si>
    <t>2014.     12.</t>
    <phoneticPr fontId="2" type="noConversion"/>
  </si>
  <si>
    <t>전체수입</t>
    <phoneticPr fontId="2" type="noConversion"/>
  </si>
  <si>
    <t>제세공과금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</si>
  <si>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3,062,108,180원</t>
    </r>
    <r>
      <rPr>
        <sz val="12"/>
        <rFont val="돋움"/>
        <family val="3"/>
        <charset val="129"/>
      </rPr>
      <t>으로한다.</t>
    </r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</si>
</sst>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);[Red]\(#,##0\)"/>
    <numFmt numFmtId="177" formatCode="0.000%"/>
    <numFmt numFmtId="178" formatCode="0_ "/>
    <numFmt numFmtId="179" formatCode="0.0%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7"/>
      <name val="굴림"/>
      <family val="3"/>
      <charset val="129"/>
    </font>
    <font>
      <sz val="5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6"/>
      <name val="굴림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  <font>
      <sz val="11"/>
      <name val="바탕"/>
      <family val="1"/>
      <charset val="129"/>
    </font>
    <font>
      <b/>
      <sz val="22"/>
      <name val="돋움"/>
      <family val="3"/>
      <charset val="129"/>
    </font>
    <font>
      <b/>
      <sz val="24"/>
      <name val="돋움"/>
      <family val="3"/>
      <charset val="129"/>
    </font>
    <font>
      <b/>
      <sz val="23"/>
      <name val="돋움"/>
      <family val="3"/>
      <charset val="129"/>
    </font>
    <font>
      <b/>
      <sz val="16"/>
      <name val="맑은 고딕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u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2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>
      <alignment vertical="center"/>
    </xf>
    <xf numFmtId="0" fontId="5" fillId="0" borderId="12" xfId="0" applyFont="1" applyBorder="1">
      <alignment vertical="center"/>
    </xf>
    <xf numFmtId="3" fontId="5" fillId="0" borderId="13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7" xfId="0" applyNumberFormat="1" applyFont="1" applyBorder="1">
      <alignment vertical="center"/>
    </xf>
    <xf numFmtId="0" fontId="5" fillId="0" borderId="18" xfId="0" applyFont="1" applyBorder="1">
      <alignment vertical="center"/>
    </xf>
    <xf numFmtId="3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quotePrefix="1" applyFont="1" applyBorder="1">
      <alignment vertical="center"/>
    </xf>
    <xf numFmtId="3" fontId="5" fillId="0" borderId="20" xfId="0" applyNumberFormat="1" applyFont="1" applyBorder="1">
      <alignment vertical="center"/>
    </xf>
    <xf numFmtId="0" fontId="7" fillId="0" borderId="18" xfId="0" applyFont="1" applyBorder="1">
      <alignment vertical="center"/>
    </xf>
    <xf numFmtId="3" fontId="7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>
      <alignment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3" xfId="0" applyFont="1" applyBorder="1">
      <alignment vertical="center"/>
    </xf>
    <xf numFmtId="3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>
      <alignment vertical="center"/>
    </xf>
    <xf numFmtId="3" fontId="5" fillId="0" borderId="24" xfId="0" applyNumberFormat="1" applyFont="1" applyBorder="1">
      <alignment vertical="center"/>
    </xf>
    <xf numFmtId="0" fontId="7" fillId="0" borderId="23" xfId="0" applyFont="1" applyBorder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7" fillId="0" borderId="24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3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quotePrefix="1" applyFont="1" applyBorder="1">
      <alignment vertical="center"/>
    </xf>
    <xf numFmtId="0" fontId="5" fillId="0" borderId="10" xfId="0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7" xfId="0" applyFont="1" applyBorder="1">
      <alignment vertical="center"/>
    </xf>
    <xf numFmtId="176" fontId="7" fillId="0" borderId="18" xfId="0" applyNumberFormat="1" applyFont="1" applyBorder="1" applyAlignment="1">
      <alignment horizontal="left" vertical="center"/>
    </xf>
    <xf numFmtId="3" fontId="7" fillId="0" borderId="19" xfId="0" applyNumberFormat="1" applyFont="1" applyBorder="1" applyAlignment="1">
      <alignment horizontal="right" vertical="center"/>
    </xf>
    <xf numFmtId="3" fontId="5" fillId="0" borderId="25" xfId="0" quotePrefix="1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3" fontId="5" fillId="0" borderId="26" xfId="0" applyNumberFormat="1" applyFont="1" applyBorder="1" applyAlignment="1">
      <alignment horizontal="right" vertical="center"/>
    </xf>
    <xf numFmtId="0" fontId="5" fillId="0" borderId="13" xfId="0" quotePrefix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3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9" xfId="0" quotePrefix="1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28" xfId="0" applyFont="1" applyBorder="1">
      <alignment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29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0" fontId="5" fillId="0" borderId="31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8" fillId="0" borderId="18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" fontId="5" fillId="0" borderId="11" xfId="0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0" fontId="7" fillId="0" borderId="0" xfId="0" applyFont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>
      <alignment vertical="center"/>
    </xf>
    <xf numFmtId="3" fontId="5" fillId="0" borderId="39" xfId="0" applyNumberFormat="1" applyFont="1" applyBorder="1" applyAlignment="1">
      <alignment horizontal="right" vertical="center"/>
    </xf>
    <xf numFmtId="3" fontId="5" fillId="2" borderId="40" xfId="0" applyNumberFormat="1" applyFont="1" applyFill="1" applyBorder="1">
      <alignment vertical="center"/>
    </xf>
    <xf numFmtId="3" fontId="5" fillId="0" borderId="40" xfId="0" applyNumberFormat="1" applyFont="1" applyBorder="1">
      <alignment vertical="center"/>
    </xf>
    <xf numFmtId="0" fontId="5" fillId="0" borderId="40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3" fontId="5" fillId="0" borderId="41" xfId="0" applyNumberFormat="1" applyFont="1" applyBorder="1">
      <alignment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26" xfId="0" quotePrefix="1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>
      <alignment vertical="center"/>
    </xf>
    <xf numFmtId="3" fontId="5" fillId="0" borderId="22" xfId="0" quotePrefix="1" applyNumberFormat="1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0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22" xfId="0" quotePrefix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44" xfId="0" applyNumberFormat="1" applyFont="1" applyBorder="1" applyAlignment="1">
      <alignment horizontal="right" vertical="center"/>
    </xf>
    <xf numFmtId="3" fontId="5" fillId="0" borderId="44" xfId="0" applyNumberFormat="1" applyFont="1" applyBorder="1">
      <alignment vertical="center"/>
    </xf>
    <xf numFmtId="3" fontId="5" fillId="0" borderId="45" xfId="0" quotePrefix="1" applyNumberFormat="1" applyFont="1" applyBorder="1" applyAlignment="1">
      <alignment horizontal="right" vertical="center"/>
    </xf>
    <xf numFmtId="0" fontId="5" fillId="0" borderId="46" xfId="0" applyFont="1" applyBorder="1">
      <alignment vertical="center"/>
    </xf>
    <xf numFmtId="3" fontId="5" fillId="0" borderId="46" xfId="0" applyNumberFormat="1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3" fontId="5" fillId="0" borderId="47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/>
    </xf>
    <xf numFmtId="3" fontId="8" fillId="0" borderId="19" xfId="0" applyNumberFormat="1" applyFont="1" applyBorder="1">
      <alignment vertical="center"/>
    </xf>
    <xf numFmtId="3" fontId="5" fillId="0" borderId="19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6" xfId="0" quotePrefix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9" fillId="0" borderId="19" xfId="0" applyFont="1" applyBorder="1">
      <alignment vertical="center"/>
    </xf>
    <xf numFmtId="178" fontId="5" fillId="0" borderId="0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179" fontId="5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3" fontId="5" fillId="0" borderId="19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9" fontId="5" fillId="0" borderId="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178" fontId="5" fillId="0" borderId="1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5" fillId="0" borderId="30" xfId="0" applyFont="1" applyBorder="1">
      <alignment vertical="center"/>
    </xf>
    <xf numFmtId="0" fontId="5" fillId="0" borderId="31" xfId="0" quotePrefix="1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41" fontId="2" fillId="0" borderId="0" xfId="0" applyNumberFormat="1" applyFont="1">
      <alignment vertical="center"/>
    </xf>
    <xf numFmtId="0" fontId="26" fillId="0" borderId="0" xfId="0" applyFont="1" applyBorder="1" applyAlignment="1">
      <alignment horizontal="center" vertical="center"/>
    </xf>
    <xf numFmtId="41" fontId="26" fillId="0" borderId="0" xfId="0" applyNumberFormat="1" applyFont="1" applyBorder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41" fontId="4" fillId="0" borderId="51" xfId="0" applyNumberFormat="1" applyFont="1" applyBorder="1" applyAlignment="1">
      <alignment horizontal="right" vertical="center"/>
    </xf>
    <xf numFmtId="41" fontId="4" fillId="0" borderId="52" xfId="0" applyNumberFormat="1" applyFont="1" applyBorder="1" applyAlignment="1">
      <alignment horizontal="right" vertical="center"/>
    </xf>
    <xf numFmtId="0" fontId="26" fillId="0" borderId="25" xfId="0" applyFont="1" applyBorder="1" applyAlignment="1">
      <alignment horizontal="center" vertical="center"/>
    </xf>
    <xf numFmtId="41" fontId="26" fillId="0" borderId="11" xfId="0" applyNumberFormat="1" applyFont="1" applyBorder="1" applyAlignment="1">
      <alignment horizontal="right" vertical="center"/>
    </xf>
    <xf numFmtId="41" fontId="26" fillId="0" borderId="12" xfId="0" applyNumberFormat="1" applyFont="1" applyBorder="1">
      <alignment vertical="center"/>
    </xf>
    <xf numFmtId="3" fontId="26" fillId="0" borderId="53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center" vertical="center"/>
    </xf>
    <xf numFmtId="41" fontId="26" fillId="0" borderId="17" xfId="0" applyNumberFormat="1" applyFont="1" applyBorder="1" applyAlignment="1">
      <alignment horizontal="right" vertical="center"/>
    </xf>
    <xf numFmtId="0" fontId="26" fillId="0" borderId="45" xfId="0" applyFont="1" applyBorder="1" applyAlignment="1">
      <alignment horizontal="center" vertical="center"/>
    </xf>
    <xf numFmtId="41" fontId="26" fillId="0" borderId="44" xfId="0" applyNumberFormat="1" applyFont="1" applyBorder="1" applyAlignment="1">
      <alignment horizontal="right" vertical="center"/>
    </xf>
    <xf numFmtId="41" fontId="26" fillId="0" borderId="44" xfId="0" applyNumberFormat="1" applyFont="1" applyBorder="1">
      <alignment vertical="center"/>
    </xf>
    <xf numFmtId="3" fontId="26" fillId="0" borderId="55" xfId="0" applyNumberFormat="1" applyFont="1" applyBorder="1" applyAlignment="1">
      <alignment horizontal="right" vertical="center"/>
    </xf>
    <xf numFmtId="41" fontId="26" fillId="0" borderId="0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41" fontId="4" fillId="0" borderId="51" xfId="0" applyNumberFormat="1" applyFont="1" applyBorder="1" applyAlignment="1">
      <alignment vertical="center"/>
    </xf>
    <xf numFmtId="41" fontId="4" fillId="0" borderId="52" xfId="0" applyNumberFormat="1" applyFont="1" applyBorder="1" applyAlignment="1">
      <alignment vertical="center"/>
    </xf>
    <xf numFmtId="41" fontId="26" fillId="0" borderId="17" xfId="0" applyNumberFormat="1" applyFont="1" applyBorder="1" applyAlignment="1">
      <alignment horizontal="center" vertical="center"/>
    </xf>
    <xf numFmtId="41" fontId="26" fillId="0" borderId="11" xfId="0" applyNumberFormat="1" applyFont="1" applyBorder="1">
      <alignment vertical="center"/>
    </xf>
    <xf numFmtId="41" fontId="4" fillId="0" borderId="53" xfId="0" applyNumberFormat="1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41" fontId="26" fillId="0" borderId="11" xfId="0" applyNumberFormat="1" applyFont="1" applyBorder="1" applyAlignment="1">
      <alignment vertical="center"/>
    </xf>
    <xf numFmtId="41" fontId="26" fillId="0" borderId="17" xfId="0" applyNumberFormat="1" applyFont="1" applyBorder="1" applyAlignment="1">
      <alignment vertical="center"/>
    </xf>
    <xf numFmtId="41" fontId="26" fillId="0" borderId="44" xfId="0" applyNumberFormat="1" applyFont="1" applyBorder="1" applyAlignment="1">
      <alignment vertical="center"/>
    </xf>
    <xf numFmtId="41" fontId="4" fillId="0" borderId="55" xfId="0" applyNumberFormat="1" applyFont="1" applyBorder="1" applyAlignment="1">
      <alignment vertical="center"/>
    </xf>
    <xf numFmtId="41" fontId="26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9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3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179" fontId="5" fillId="0" borderId="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3" fontId="7" fillId="0" borderId="19" xfId="0" applyNumberFormat="1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quotePrefix="1" applyFont="1" applyBorder="1">
      <alignment vertical="center"/>
    </xf>
    <xf numFmtId="0" fontId="5" fillId="0" borderId="29" xfId="0" applyFont="1" applyBorder="1">
      <alignment vertical="center"/>
    </xf>
    <xf numFmtId="0" fontId="8" fillId="0" borderId="29" xfId="0" applyFont="1" applyBorder="1" applyAlignment="1">
      <alignment horizontal="left" vertical="center"/>
    </xf>
    <xf numFmtId="3" fontId="5" fillId="0" borderId="48" xfId="0" applyNumberFormat="1" applyFont="1" applyBorder="1" applyAlignment="1">
      <alignment horizontal="right" vertical="center"/>
    </xf>
    <xf numFmtId="179" fontId="5" fillId="0" borderId="31" xfId="0" applyNumberFormat="1" applyFont="1" applyBorder="1" applyAlignment="1">
      <alignment horizontal="center" vertical="center"/>
    </xf>
    <xf numFmtId="3" fontId="7" fillId="0" borderId="32" xfId="0" applyNumberFormat="1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10" fontId="5" fillId="0" borderId="19" xfId="0" applyNumberFormat="1" applyFont="1" applyBorder="1">
      <alignment vertical="center"/>
    </xf>
    <xf numFmtId="3" fontId="5" fillId="0" borderId="48" xfId="0" quotePrefix="1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0" fontId="5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177" fontId="5" fillId="0" borderId="19" xfId="0" applyNumberFormat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15"/>
  <sheetViews>
    <sheetView workbookViewId="0">
      <selection activeCell="A13" sqref="A13"/>
    </sheetView>
  </sheetViews>
  <sheetFormatPr defaultRowHeight="13.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2" spans="1:1" ht="77.25" customHeight="1">
      <c r="A2" s="163"/>
    </row>
    <row r="3" spans="1:1" ht="57.75" customHeight="1">
      <c r="A3" s="166" t="s">
        <v>310</v>
      </c>
    </row>
    <row r="4" spans="1:1" ht="79.5" customHeight="1">
      <c r="A4" s="167" t="s">
        <v>309</v>
      </c>
    </row>
    <row r="5" spans="1:1" ht="99" customHeight="1">
      <c r="A5" s="162"/>
    </row>
    <row r="6" spans="1:1">
      <c r="A6" s="162"/>
    </row>
    <row r="7" spans="1:1" ht="45.75" customHeight="1">
      <c r="A7" s="164" t="s">
        <v>311</v>
      </c>
    </row>
    <row r="8" spans="1:1" ht="151.5" customHeight="1">
      <c r="A8" s="162"/>
    </row>
    <row r="9" spans="1:1" ht="35.25" customHeight="1">
      <c r="A9" s="169" t="s">
        <v>222</v>
      </c>
    </row>
    <row r="10" spans="1:1" ht="27" customHeight="1">
      <c r="A10" s="168" t="s">
        <v>221</v>
      </c>
    </row>
    <row r="11" spans="1:1">
      <c r="A11" s="160"/>
    </row>
    <row r="12" spans="1:1">
      <c r="A12" s="160"/>
    </row>
    <row r="13" spans="1:1">
      <c r="A13" s="160"/>
    </row>
    <row r="14" spans="1:1">
      <c r="A14" s="160"/>
    </row>
    <row r="15" spans="1:1">
      <c r="A15" s="160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44"/>
  <sheetViews>
    <sheetView workbookViewId="0">
      <selection activeCell="A3" sqref="A3"/>
    </sheetView>
  </sheetViews>
  <sheetFormatPr defaultRowHeight="13.5"/>
  <cols>
    <col min="1" max="1" width="98.44140625" customWidth="1"/>
    <col min="3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3" spans="1:3" ht="38.25" customHeight="1">
      <c r="A3" s="164" t="s">
        <v>212</v>
      </c>
      <c r="B3" s="165"/>
      <c r="C3" s="165"/>
    </row>
    <row r="4" spans="1:3" ht="45.75" customHeight="1">
      <c r="A4" s="157"/>
    </row>
    <row r="5" spans="1:3" ht="30" customHeight="1">
      <c r="A5" s="215" t="s">
        <v>308</v>
      </c>
    </row>
    <row r="6" spans="1:3" ht="30" customHeight="1">
      <c r="A6" s="215"/>
    </row>
    <row r="7" spans="1:3" ht="30" customHeight="1">
      <c r="A7" s="215" t="s">
        <v>314</v>
      </c>
    </row>
    <row r="8" spans="1:3" ht="30" customHeight="1">
      <c r="A8" s="215"/>
    </row>
    <row r="9" spans="1:3" ht="30" customHeight="1">
      <c r="A9" s="215" t="s">
        <v>270</v>
      </c>
      <c r="B9" s="214"/>
      <c r="C9" s="214"/>
    </row>
    <row r="10" spans="1:3" ht="30" customHeight="1">
      <c r="A10" s="215"/>
    </row>
    <row r="11" spans="1:3" ht="30" customHeight="1">
      <c r="A11" s="215" t="s">
        <v>275</v>
      </c>
    </row>
    <row r="12" spans="1:3" ht="30" customHeight="1">
      <c r="A12" s="215" t="s">
        <v>276</v>
      </c>
    </row>
    <row r="13" spans="1:3" ht="30" customHeight="1">
      <c r="A13" s="215"/>
    </row>
    <row r="14" spans="1:3" ht="30" customHeight="1">
      <c r="A14" s="215" t="s">
        <v>273</v>
      </c>
    </row>
    <row r="15" spans="1:3" ht="30" customHeight="1">
      <c r="A15" s="215" t="s">
        <v>274</v>
      </c>
    </row>
    <row r="16" spans="1:3" ht="30" customHeight="1">
      <c r="A16" s="215"/>
    </row>
    <row r="17" spans="1:1" ht="30" customHeight="1">
      <c r="A17" s="215" t="s">
        <v>271</v>
      </c>
    </row>
    <row r="18" spans="1:1" ht="30" customHeight="1">
      <c r="A18" s="215" t="s">
        <v>272</v>
      </c>
    </row>
    <row r="19" spans="1:1" ht="30" customHeight="1">
      <c r="A19" s="215"/>
    </row>
    <row r="20" spans="1:1" ht="30" customHeight="1">
      <c r="A20" s="215" t="s">
        <v>277</v>
      </c>
    </row>
    <row r="21" spans="1:1" ht="30" customHeight="1">
      <c r="A21" s="157" t="s">
        <v>278</v>
      </c>
    </row>
    <row r="22" spans="1:1" ht="24" customHeight="1">
      <c r="A22" s="157"/>
    </row>
    <row r="23" spans="1:1" ht="24" customHeight="1">
      <c r="A23" s="158"/>
    </row>
    <row r="24" spans="1:1" ht="24" customHeight="1">
      <c r="A24" s="159"/>
    </row>
    <row r="25" spans="1:1" ht="24" customHeight="1">
      <c r="A25" s="158"/>
    </row>
    <row r="26" spans="1:1" ht="24" customHeight="1">
      <c r="A26" s="158"/>
    </row>
    <row r="27" spans="1:1" ht="24" customHeight="1">
      <c r="A27" s="158"/>
    </row>
    <row r="28" spans="1:1" ht="24" customHeight="1">
      <c r="A28" s="158"/>
    </row>
    <row r="29" spans="1:1" ht="24" customHeight="1">
      <c r="A29" s="158"/>
    </row>
    <row r="30" spans="1:1" ht="24" customHeight="1">
      <c r="A30" s="157"/>
    </row>
    <row r="31" spans="1:1" ht="14.25">
      <c r="A31" s="157"/>
    </row>
    <row r="32" spans="1:1" ht="14.25">
      <c r="A32" s="157"/>
    </row>
    <row r="33" spans="1:1" ht="14.25">
      <c r="A33" s="157"/>
    </row>
    <row r="34" spans="1:1" ht="14.25">
      <c r="A34" s="157"/>
    </row>
    <row r="35" spans="1:1" ht="14.25">
      <c r="A35" s="157"/>
    </row>
    <row r="36" spans="1:1" ht="14.25">
      <c r="A36" s="157"/>
    </row>
    <row r="37" spans="1:1" ht="14.25">
      <c r="A37" s="157"/>
    </row>
    <row r="38" spans="1:1" ht="14.25">
      <c r="A38" s="157"/>
    </row>
    <row r="39" spans="1:1" ht="14.25">
      <c r="A39" s="157"/>
    </row>
    <row r="40" spans="1:1" ht="14.25">
      <c r="A40" s="157"/>
    </row>
    <row r="41" spans="1:1" ht="14.25">
      <c r="A41" s="157"/>
    </row>
    <row r="42" spans="1:1" ht="14.25">
      <c r="A42" s="157"/>
    </row>
    <row r="43" spans="1:1" ht="14.25">
      <c r="A43" s="157"/>
    </row>
    <row r="44" spans="1:1" ht="14.25">
      <c r="A44" s="15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sqref="A1:E1"/>
    </sheetView>
  </sheetViews>
  <sheetFormatPr defaultRowHeight="13.5"/>
  <cols>
    <col min="1" max="5" width="15.77734375" style="171" customWidth="1"/>
    <col min="6" max="10" width="13.77734375" style="171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249" t="s">
        <v>305</v>
      </c>
      <c r="B1" s="249"/>
      <c r="C1" s="249"/>
      <c r="D1" s="249"/>
      <c r="E1" s="249"/>
      <c r="F1" s="170"/>
      <c r="G1" s="170"/>
      <c r="H1" s="170"/>
      <c r="I1" s="170"/>
      <c r="J1" s="170"/>
    </row>
    <row r="2" spans="1:10" ht="6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ht="21.95" customHeight="1">
      <c r="A3" s="250" t="s">
        <v>224</v>
      </c>
      <c r="B3" s="251"/>
      <c r="C3" s="251"/>
      <c r="D3" s="251"/>
      <c r="E3" s="252"/>
    </row>
    <row r="4" spans="1:10" ht="21.95" customHeight="1" thickBot="1">
      <c r="A4" s="182" t="s">
        <v>1</v>
      </c>
      <c r="B4" s="183" t="s">
        <v>2</v>
      </c>
      <c r="C4" s="172" t="s">
        <v>304</v>
      </c>
      <c r="D4" s="173" t="s">
        <v>303</v>
      </c>
      <c r="E4" s="184" t="s">
        <v>225</v>
      </c>
    </row>
    <row r="5" spans="1:10" s="175" customFormat="1" ht="21" customHeight="1" thickTop="1">
      <c r="A5" s="174" t="s">
        <v>226</v>
      </c>
      <c r="B5" s="185"/>
      <c r="C5" s="186">
        <v>2637654060</v>
      </c>
      <c r="D5" s="186">
        <f>D6+D9+D10+D11+D12+D13+D14+D15</f>
        <v>3062108180</v>
      </c>
      <c r="E5" s="187">
        <f>E6+E9+E10+E11+E12+E13+E14+E15</f>
        <v>424454120</v>
      </c>
    </row>
    <row r="6" spans="1:10" ht="21" customHeight="1">
      <c r="A6" s="176" t="s">
        <v>268</v>
      </c>
      <c r="B6" s="188" t="s">
        <v>251</v>
      </c>
      <c r="C6" s="189">
        <v>558327700</v>
      </c>
      <c r="D6" s="190">
        <v>567571130</v>
      </c>
      <c r="E6" s="191">
        <f>D6-C6</f>
        <v>9243430</v>
      </c>
    </row>
    <row r="7" spans="1:10" ht="21" customHeight="1">
      <c r="A7" s="176" t="s">
        <v>248</v>
      </c>
      <c r="B7" s="188" t="s">
        <v>249</v>
      </c>
      <c r="C7" s="189">
        <v>0</v>
      </c>
      <c r="D7" s="190">
        <v>0</v>
      </c>
      <c r="E7" s="191">
        <f t="shared" ref="E7:E15" si="0">D7-C7</f>
        <v>0</v>
      </c>
    </row>
    <row r="8" spans="1:10" ht="21" customHeight="1">
      <c r="A8" s="176" t="s">
        <v>227</v>
      </c>
      <c r="B8" s="188" t="s">
        <v>269</v>
      </c>
      <c r="C8" s="189">
        <v>0</v>
      </c>
      <c r="D8" s="190">
        <v>0</v>
      </c>
      <c r="E8" s="191">
        <f t="shared" si="0"/>
        <v>0</v>
      </c>
    </row>
    <row r="9" spans="1:10" ht="21" customHeight="1">
      <c r="A9" s="176" t="s">
        <v>252</v>
      </c>
      <c r="B9" s="188" t="s">
        <v>253</v>
      </c>
      <c r="C9" s="189">
        <v>168927580</v>
      </c>
      <c r="D9" s="190">
        <v>211692860</v>
      </c>
      <c r="E9" s="191">
        <f t="shared" si="0"/>
        <v>42765280</v>
      </c>
    </row>
    <row r="10" spans="1:10" ht="21" customHeight="1">
      <c r="A10" s="176" t="s">
        <v>254</v>
      </c>
      <c r="B10" s="188" t="s">
        <v>255</v>
      </c>
      <c r="C10" s="189">
        <v>23000000</v>
      </c>
      <c r="D10" s="190">
        <v>18000000</v>
      </c>
      <c r="E10" s="191">
        <f t="shared" si="0"/>
        <v>-5000000</v>
      </c>
    </row>
    <row r="11" spans="1:10" ht="21" customHeight="1">
      <c r="A11" s="176" t="s">
        <v>256</v>
      </c>
      <c r="B11" s="188" t="s">
        <v>257</v>
      </c>
      <c r="C11" s="189">
        <v>1823308580</v>
      </c>
      <c r="D11" s="190">
        <v>2164004190</v>
      </c>
      <c r="E11" s="191">
        <f t="shared" si="0"/>
        <v>340695610</v>
      </c>
    </row>
    <row r="12" spans="1:10" ht="21" customHeight="1">
      <c r="A12" s="176" t="s">
        <v>258</v>
      </c>
      <c r="B12" s="188" t="s">
        <v>250</v>
      </c>
      <c r="C12" s="189">
        <v>0</v>
      </c>
      <c r="D12" s="190">
        <v>0</v>
      </c>
      <c r="E12" s="191">
        <f t="shared" si="0"/>
        <v>0</v>
      </c>
    </row>
    <row r="13" spans="1:10" ht="21" customHeight="1">
      <c r="A13" s="220" t="s">
        <v>259</v>
      </c>
      <c r="B13" s="192" t="s">
        <v>228</v>
      </c>
      <c r="C13" s="193">
        <v>10000000</v>
      </c>
      <c r="D13" s="189">
        <v>0</v>
      </c>
      <c r="E13" s="191">
        <f t="shared" si="0"/>
        <v>-10000000</v>
      </c>
    </row>
    <row r="14" spans="1:10" ht="21" customHeight="1">
      <c r="A14" s="220" t="s">
        <v>260</v>
      </c>
      <c r="B14" s="192" t="s">
        <v>229</v>
      </c>
      <c r="C14" s="193">
        <v>13272720</v>
      </c>
      <c r="D14" s="190">
        <v>60050000</v>
      </c>
      <c r="E14" s="191">
        <f t="shared" si="0"/>
        <v>46777280</v>
      </c>
    </row>
    <row r="15" spans="1:10" ht="21" customHeight="1">
      <c r="A15" s="178" t="s">
        <v>261</v>
      </c>
      <c r="B15" s="194" t="s">
        <v>230</v>
      </c>
      <c r="C15" s="195">
        <v>40817480</v>
      </c>
      <c r="D15" s="196">
        <v>40790000</v>
      </c>
      <c r="E15" s="197">
        <f t="shared" si="0"/>
        <v>-27480</v>
      </c>
    </row>
    <row r="16" spans="1:10" ht="21" customHeight="1">
      <c r="A16" s="180"/>
      <c r="B16" s="180"/>
      <c r="C16" s="198"/>
      <c r="D16" s="181"/>
      <c r="E16" s="199"/>
    </row>
    <row r="17" spans="1:7" s="171" customFormat="1" ht="21" customHeight="1">
      <c r="A17" s="250" t="s">
        <v>231</v>
      </c>
      <c r="B17" s="251"/>
      <c r="C17" s="251"/>
      <c r="D17" s="251"/>
      <c r="E17" s="252"/>
    </row>
    <row r="18" spans="1:7" s="171" customFormat="1" ht="21" customHeight="1" thickBot="1">
      <c r="A18" s="182" t="s">
        <v>1</v>
      </c>
      <c r="B18" s="183" t="s">
        <v>2</v>
      </c>
      <c r="C18" s="172" t="s">
        <v>306</v>
      </c>
      <c r="D18" s="173" t="s">
        <v>307</v>
      </c>
      <c r="E18" s="184" t="s">
        <v>225</v>
      </c>
    </row>
    <row r="19" spans="1:7" s="171" customFormat="1" ht="21" customHeight="1" thickTop="1">
      <c r="A19" s="174" t="s">
        <v>232</v>
      </c>
      <c r="B19" s="185"/>
      <c r="C19" s="200">
        <v>2637654060</v>
      </c>
      <c r="D19" s="200">
        <f>D20+D21+D22+D23+D24+D25+D26+D28+D29+D30+D31+D32</f>
        <v>3062008180</v>
      </c>
      <c r="E19" s="201">
        <f>D19-C19</f>
        <v>424354120</v>
      </c>
    </row>
    <row r="20" spans="1:7" s="171" customFormat="1" ht="21" customHeight="1">
      <c r="A20" s="253" t="s">
        <v>233</v>
      </c>
      <c r="B20" s="192" t="s">
        <v>234</v>
      </c>
      <c r="C20" s="202">
        <v>1822173260</v>
      </c>
      <c r="D20" s="203">
        <v>2195967930</v>
      </c>
      <c r="E20" s="204">
        <f t="shared" ref="E20:E32" si="1">D20-C20</f>
        <v>373794670</v>
      </c>
    </row>
    <row r="21" spans="1:7" s="171" customFormat="1" ht="21" customHeight="1">
      <c r="A21" s="254"/>
      <c r="B21" s="177" t="s">
        <v>235</v>
      </c>
      <c r="C21" s="202">
        <v>12060000</v>
      </c>
      <c r="D21" s="203">
        <v>11872000</v>
      </c>
      <c r="E21" s="204">
        <f t="shared" si="1"/>
        <v>-188000</v>
      </c>
      <c r="F21" s="179"/>
      <c r="G21" s="179"/>
    </row>
    <row r="22" spans="1:7" s="171" customFormat="1" ht="21" customHeight="1">
      <c r="A22" s="255"/>
      <c r="B22" s="205" t="s">
        <v>236</v>
      </c>
      <c r="C22" s="202">
        <v>157331090</v>
      </c>
      <c r="D22" s="203">
        <v>162320620</v>
      </c>
      <c r="E22" s="204">
        <f t="shared" si="1"/>
        <v>4989530</v>
      </c>
    </row>
    <row r="23" spans="1:7" s="171" customFormat="1" ht="21" customHeight="1">
      <c r="A23" s="176" t="s">
        <v>237</v>
      </c>
      <c r="B23" s="188" t="s">
        <v>145</v>
      </c>
      <c r="C23" s="206">
        <v>36752000</v>
      </c>
      <c r="D23" s="203">
        <v>45252000</v>
      </c>
      <c r="E23" s="204">
        <f t="shared" si="1"/>
        <v>8500000</v>
      </c>
    </row>
    <row r="24" spans="1:7" s="171" customFormat="1" ht="21" customHeight="1">
      <c r="A24" s="253" t="s">
        <v>238</v>
      </c>
      <c r="B24" s="188" t="s">
        <v>236</v>
      </c>
      <c r="C24" s="206">
        <v>492354750</v>
      </c>
      <c r="D24" s="203">
        <v>511707490</v>
      </c>
      <c r="E24" s="204">
        <f t="shared" si="1"/>
        <v>19352740</v>
      </c>
    </row>
    <row r="25" spans="1:7" s="171" customFormat="1" ht="21" customHeight="1">
      <c r="A25" s="255"/>
      <c r="B25" s="188" t="s">
        <v>239</v>
      </c>
      <c r="C25" s="206">
        <v>8770000</v>
      </c>
      <c r="D25" s="203">
        <v>12520000</v>
      </c>
      <c r="E25" s="204">
        <f t="shared" si="1"/>
        <v>3750000</v>
      </c>
    </row>
    <row r="26" spans="1:7" s="171" customFormat="1" ht="21" customHeight="1">
      <c r="A26" s="176" t="s">
        <v>240</v>
      </c>
      <c r="B26" s="188" t="s">
        <v>241</v>
      </c>
      <c r="C26" s="206">
        <v>0</v>
      </c>
      <c r="D26" s="203">
        <v>0</v>
      </c>
      <c r="E26" s="204">
        <f t="shared" si="1"/>
        <v>0</v>
      </c>
    </row>
    <row r="27" spans="1:7" s="171" customFormat="1" ht="21" customHeight="1">
      <c r="A27" s="176" t="s">
        <v>242</v>
      </c>
      <c r="B27" s="188" t="s">
        <v>243</v>
      </c>
      <c r="C27" s="206">
        <v>0</v>
      </c>
      <c r="D27" s="203">
        <v>0</v>
      </c>
      <c r="E27" s="204">
        <f t="shared" si="1"/>
        <v>0</v>
      </c>
    </row>
    <row r="28" spans="1:7" s="171" customFormat="1" ht="21" customHeight="1">
      <c r="A28" s="176" t="s">
        <v>262</v>
      </c>
      <c r="B28" s="188" t="s">
        <v>263</v>
      </c>
      <c r="C28" s="206">
        <v>0</v>
      </c>
      <c r="D28" s="203">
        <v>0</v>
      </c>
      <c r="E28" s="204">
        <f t="shared" si="1"/>
        <v>0</v>
      </c>
    </row>
    <row r="29" spans="1:7" s="171" customFormat="1" ht="21" customHeight="1">
      <c r="A29" s="176" t="s">
        <v>244</v>
      </c>
      <c r="B29" s="188" t="s">
        <v>245</v>
      </c>
      <c r="C29" s="206">
        <v>4000000</v>
      </c>
      <c r="D29" s="203">
        <v>4000000</v>
      </c>
      <c r="E29" s="204">
        <f t="shared" si="1"/>
        <v>0</v>
      </c>
    </row>
    <row r="30" spans="1:7" s="171" customFormat="1" ht="21" customHeight="1">
      <c r="A30" s="220" t="s">
        <v>246</v>
      </c>
      <c r="B30" s="192" t="s">
        <v>247</v>
      </c>
      <c r="C30" s="207">
        <v>8212960</v>
      </c>
      <c r="D30" s="203">
        <v>10587140</v>
      </c>
      <c r="E30" s="204">
        <f t="shared" si="1"/>
        <v>2374180</v>
      </c>
    </row>
    <row r="31" spans="1:7" s="171" customFormat="1" ht="21" customHeight="1">
      <c r="A31" s="220" t="s">
        <v>264</v>
      </c>
      <c r="B31" s="192" t="s">
        <v>265</v>
      </c>
      <c r="C31" s="207">
        <v>36000000</v>
      </c>
      <c r="D31" s="203">
        <v>12000000</v>
      </c>
      <c r="E31" s="204">
        <f t="shared" si="1"/>
        <v>-24000000</v>
      </c>
    </row>
    <row r="32" spans="1:7" s="171" customFormat="1" ht="21" customHeight="1">
      <c r="A32" s="178" t="s">
        <v>266</v>
      </c>
      <c r="B32" s="194" t="s">
        <v>267</v>
      </c>
      <c r="C32" s="208">
        <v>60000000</v>
      </c>
      <c r="D32" s="196">
        <v>95781000</v>
      </c>
      <c r="E32" s="209">
        <f t="shared" si="1"/>
        <v>35781000</v>
      </c>
    </row>
    <row r="33" spans="1:5" s="171" customFormat="1" ht="21.95" customHeight="1">
      <c r="A33" s="180"/>
      <c r="B33" s="180"/>
      <c r="C33" s="210"/>
      <c r="D33" s="181"/>
      <c r="E33" s="211"/>
    </row>
    <row r="34" spans="1:5" s="171" customFormat="1" ht="12">
      <c r="B34" s="205"/>
      <c r="C34" s="205"/>
      <c r="D34" s="205"/>
    </row>
    <row r="35" spans="1:5" s="171" customFormat="1" ht="24.75" customHeight="1">
      <c r="B35" s="212"/>
      <c r="C35" s="212"/>
      <c r="D35" s="213"/>
    </row>
  </sheetData>
  <mergeCells count="5">
    <mergeCell ref="A1:E1"/>
    <mergeCell ref="A3:E3"/>
    <mergeCell ref="A17:E17"/>
    <mergeCell ref="A20:A22"/>
    <mergeCell ref="A24:A25"/>
  </mergeCells>
  <phoneticPr fontId="2" type="noConversion"/>
  <pageMargins left="0.67" right="0.36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55"/>
  <sheetViews>
    <sheetView tabSelected="1" view="pageBreakPreview" topLeftCell="A46" zoomScaleNormal="100" zoomScaleSheetLayoutView="100" workbookViewId="0">
      <selection activeCell="H42" sqref="H42"/>
    </sheetView>
  </sheetViews>
  <sheetFormatPr defaultRowHeight="13.5"/>
  <cols>
    <col min="1" max="1" width="3.21875" style="1" customWidth="1"/>
    <col min="2" max="2" width="3.5546875" style="1" customWidth="1"/>
    <col min="3" max="3" width="11" style="132" customWidth="1"/>
    <col min="4" max="4" width="10.21875" style="1" customWidth="1"/>
    <col min="5" max="5" width="10.33203125" style="1" customWidth="1"/>
    <col min="6" max="6" width="11.109375" style="1" customWidth="1"/>
    <col min="7" max="7" width="13.77734375" style="1" customWidth="1"/>
    <col min="8" max="8" width="11" style="1" customWidth="1"/>
    <col min="9" max="9" width="2" style="1" customWidth="1"/>
    <col min="10" max="10" width="1.88671875" style="1" customWidth="1"/>
    <col min="11" max="11" width="4.6640625" style="133" customWidth="1"/>
    <col min="12" max="12" width="1.88671875" style="1" customWidth="1"/>
    <col min="13" max="13" width="3" style="133" customWidth="1"/>
    <col min="14" max="14" width="3.33203125" style="133" customWidth="1"/>
    <col min="15" max="15" width="2.109375" style="133" customWidth="1"/>
    <col min="16" max="16" width="2.21875" style="133" customWidth="1"/>
    <col min="17" max="17" width="3.21875" style="133" customWidth="1"/>
    <col min="18" max="18" width="1.44140625" style="1" customWidth="1"/>
    <col min="19" max="19" width="10.33203125" style="1" customWidth="1"/>
    <col min="20" max="16384" width="8.88671875" style="1"/>
  </cols>
  <sheetData>
    <row r="1" spans="1:19" ht="46.5" customHeight="1">
      <c r="A1" s="266" t="s">
        <v>279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 ht="24" customHeight="1">
      <c r="A2" s="2" t="s">
        <v>223</v>
      </c>
      <c r="B2" s="3"/>
      <c r="C2" s="4"/>
      <c r="D2" s="5"/>
      <c r="E2" s="6"/>
      <c r="F2" s="5"/>
      <c r="G2" s="3"/>
      <c r="H2" s="6"/>
      <c r="I2" s="3"/>
      <c r="J2" s="3"/>
      <c r="K2" s="7"/>
      <c r="L2" s="3"/>
      <c r="M2" s="7"/>
      <c r="N2" s="7"/>
      <c r="O2" s="7"/>
      <c r="P2" s="7"/>
      <c r="Q2" s="7"/>
      <c r="R2" s="3"/>
      <c r="S2" s="5" t="s">
        <v>0</v>
      </c>
    </row>
    <row r="3" spans="1:19" ht="17.25" customHeight="1">
      <c r="A3" s="8" t="s">
        <v>1</v>
      </c>
      <c r="B3" s="224" t="s">
        <v>2</v>
      </c>
      <c r="C3" s="224" t="s">
        <v>3</v>
      </c>
      <c r="D3" s="9" t="s">
        <v>280</v>
      </c>
      <c r="E3" s="9" t="s">
        <v>281</v>
      </c>
      <c r="F3" s="9" t="s">
        <v>4</v>
      </c>
      <c r="G3" s="267" t="s">
        <v>5</v>
      </c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8"/>
    </row>
    <row r="4" spans="1:19" ht="15" customHeight="1">
      <c r="A4" s="269" t="s">
        <v>6</v>
      </c>
      <c r="B4" s="270"/>
      <c r="C4" s="270"/>
      <c r="D4" s="10">
        <v>2637654060</v>
      </c>
      <c r="E4" s="10">
        <f>ROUND(E5+E18+E21+E24+E43+E47+E64+E68+E72,-1)</f>
        <v>3062108180</v>
      </c>
      <c r="F4" s="11">
        <f>E4-D4</f>
        <v>424454120</v>
      </c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ht="15" customHeight="1">
      <c r="A5" s="256" t="s">
        <v>34</v>
      </c>
      <c r="B5" s="264"/>
      <c r="C5" s="264"/>
      <c r="D5" s="16">
        <v>558327700</v>
      </c>
      <c r="E5" s="17">
        <f>E6</f>
        <v>567571130</v>
      </c>
      <c r="F5" s="11">
        <f>E5-D5</f>
        <v>9243430</v>
      </c>
      <c r="G5" s="18"/>
      <c r="H5" s="19"/>
      <c r="I5" s="20"/>
      <c r="J5" s="20"/>
      <c r="K5" s="21"/>
      <c r="L5" s="20"/>
      <c r="M5" s="21"/>
      <c r="N5" s="21"/>
      <c r="O5" s="21"/>
      <c r="P5" s="21"/>
      <c r="Q5" s="21"/>
      <c r="R5" s="20"/>
      <c r="S5" s="22"/>
    </row>
    <row r="6" spans="1:19" ht="15" customHeight="1">
      <c r="A6" s="23"/>
      <c r="B6" s="264" t="s">
        <v>35</v>
      </c>
      <c r="C6" s="264"/>
      <c r="D6" s="16">
        <v>558327700</v>
      </c>
      <c r="E6" s="17">
        <f>E7</f>
        <v>567571130</v>
      </c>
      <c r="F6" s="11">
        <f>E6-D6</f>
        <v>9243430</v>
      </c>
      <c r="G6" s="18"/>
      <c r="H6" s="19"/>
      <c r="I6" s="20"/>
      <c r="J6" s="20"/>
      <c r="K6" s="21"/>
      <c r="L6" s="20"/>
      <c r="M6" s="21"/>
      <c r="N6" s="21"/>
      <c r="O6" s="21"/>
      <c r="P6" s="21"/>
      <c r="Q6" s="21"/>
      <c r="R6" s="20"/>
      <c r="S6" s="22"/>
    </row>
    <row r="7" spans="1:19" ht="15" customHeight="1">
      <c r="A7" s="24"/>
      <c r="B7" s="228"/>
      <c r="C7" s="140" t="s">
        <v>76</v>
      </c>
      <c r="D7" s="25">
        <v>558327700</v>
      </c>
      <c r="E7" s="26">
        <f>S7+S16+S17</f>
        <v>567571130</v>
      </c>
      <c r="F7" s="25">
        <f>E7-D7</f>
        <v>9243430</v>
      </c>
      <c r="G7" s="33" t="s">
        <v>7</v>
      </c>
      <c r="H7" s="28"/>
      <c r="I7" s="29"/>
      <c r="J7" s="29"/>
      <c r="K7" s="30"/>
      <c r="L7" s="29"/>
      <c r="M7" s="30"/>
      <c r="N7" s="30"/>
      <c r="O7" s="30"/>
      <c r="P7" s="30"/>
      <c r="Q7" s="30"/>
      <c r="R7" s="31"/>
      <c r="S7" s="34">
        <f>SUM(S8:S15)</f>
        <v>343259860</v>
      </c>
    </row>
    <row r="8" spans="1:19" ht="15" customHeight="1">
      <c r="A8" s="24"/>
      <c r="B8" s="228"/>
      <c r="C8" s="228"/>
      <c r="D8" s="35"/>
      <c r="E8" s="36"/>
      <c r="F8" s="37"/>
      <c r="G8" s="38" t="s">
        <v>8</v>
      </c>
      <c r="H8" s="39">
        <v>56080</v>
      </c>
      <c r="I8" s="40" t="s">
        <v>9</v>
      </c>
      <c r="J8" s="40" t="s">
        <v>10</v>
      </c>
      <c r="K8" s="41">
        <v>0.2</v>
      </c>
      <c r="L8" s="40" t="s">
        <v>10</v>
      </c>
      <c r="M8" s="161">
        <v>365</v>
      </c>
      <c r="N8" s="161" t="s">
        <v>11</v>
      </c>
      <c r="O8" s="161" t="s">
        <v>10</v>
      </c>
      <c r="P8" s="161">
        <v>12</v>
      </c>
      <c r="Q8" s="161" t="s">
        <v>12</v>
      </c>
      <c r="R8" s="42" t="s">
        <v>13</v>
      </c>
      <c r="S8" s="43">
        <f>ROUNDDOWN(H8*K8*M8*P8,-1)</f>
        <v>49126080</v>
      </c>
    </row>
    <row r="9" spans="1:19" ht="15" customHeight="1">
      <c r="A9" s="24"/>
      <c r="B9" s="228"/>
      <c r="C9" s="228"/>
      <c r="D9" s="35"/>
      <c r="E9" s="36"/>
      <c r="F9" s="37"/>
      <c r="G9" s="38" t="s">
        <v>14</v>
      </c>
      <c r="H9" s="39">
        <v>52040</v>
      </c>
      <c r="I9" s="40" t="s">
        <v>9</v>
      </c>
      <c r="J9" s="40" t="s">
        <v>10</v>
      </c>
      <c r="K9" s="41">
        <v>0.2</v>
      </c>
      <c r="L9" s="40" t="s">
        <v>10</v>
      </c>
      <c r="M9" s="161">
        <v>365</v>
      </c>
      <c r="N9" s="161" t="s">
        <v>11</v>
      </c>
      <c r="O9" s="161" t="s">
        <v>10</v>
      </c>
      <c r="P9" s="161">
        <v>33</v>
      </c>
      <c r="Q9" s="161" t="s">
        <v>12</v>
      </c>
      <c r="R9" s="42" t="s">
        <v>13</v>
      </c>
      <c r="S9" s="43">
        <f t="shared" ref="S9:S12" si="0">ROUND(H9*K9*M9*P9,-1)</f>
        <v>125364360</v>
      </c>
    </row>
    <row r="10" spans="1:19" ht="15" customHeight="1">
      <c r="A10" s="24"/>
      <c r="B10" s="228"/>
      <c r="C10" s="228"/>
      <c r="D10" s="35"/>
      <c r="E10" s="36"/>
      <c r="F10" s="37"/>
      <c r="G10" s="38" t="s">
        <v>15</v>
      </c>
      <c r="H10" s="39">
        <v>47990</v>
      </c>
      <c r="I10" s="40" t="s">
        <v>9</v>
      </c>
      <c r="J10" s="40" t="s">
        <v>10</v>
      </c>
      <c r="K10" s="41">
        <v>0.2</v>
      </c>
      <c r="L10" s="40" t="s">
        <v>10</v>
      </c>
      <c r="M10" s="161">
        <v>365</v>
      </c>
      <c r="N10" s="161" t="s">
        <v>11</v>
      </c>
      <c r="O10" s="161" t="s">
        <v>10</v>
      </c>
      <c r="P10" s="161">
        <v>25</v>
      </c>
      <c r="Q10" s="161" t="s">
        <v>12</v>
      </c>
      <c r="R10" s="42" t="s">
        <v>13</v>
      </c>
      <c r="S10" s="43">
        <f t="shared" si="0"/>
        <v>87581750</v>
      </c>
    </row>
    <row r="11" spans="1:19" ht="15" customHeight="1">
      <c r="A11" s="24"/>
      <c r="B11" s="228"/>
      <c r="C11" s="228"/>
      <c r="D11" s="35"/>
      <c r="E11" s="36"/>
      <c r="F11" s="37"/>
      <c r="G11" s="38" t="s">
        <v>220</v>
      </c>
      <c r="H11" s="39">
        <v>47990</v>
      </c>
      <c r="I11" s="40" t="s">
        <v>9</v>
      </c>
      <c r="J11" s="40" t="s">
        <v>10</v>
      </c>
      <c r="K11" s="41">
        <v>0.2</v>
      </c>
      <c r="L11" s="40" t="s">
        <v>10</v>
      </c>
      <c r="M11" s="161">
        <v>365</v>
      </c>
      <c r="N11" s="161" t="s">
        <v>11</v>
      </c>
      <c r="O11" s="161" t="s">
        <v>10</v>
      </c>
      <c r="P11" s="161">
        <v>10</v>
      </c>
      <c r="Q11" s="161" t="s">
        <v>12</v>
      </c>
      <c r="R11" s="42" t="s">
        <v>13</v>
      </c>
      <c r="S11" s="43">
        <f t="shared" si="0"/>
        <v>35032700</v>
      </c>
    </row>
    <row r="12" spans="1:19" ht="15" customHeight="1">
      <c r="A12" s="24"/>
      <c r="B12" s="228"/>
      <c r="C12" s="228"/>
      <c r="D12" s="35"/>
      <c r="E12" s="36"/>
      <c r="F12" s="37"/>
      <c r="G12" s="38" t="s">
        <v>8</v>
      </c>
      <c r="H12" s="39">
        <v>56080</v>
      </c>
      <c r="I12" s="40" t="s">
        <v>9</v>
      </c>
      <c r="J12" s="40" t="s">
        <v>10</v>
      </c>
      <c r="K12" s="41">
        <v>0.1</v>
      </c>
      <c r="L12" s="40" t="s">
        <v>10</v>
      </c>
      <c r="M12" s="161">
        <v>365</v>
      </c>
      <c r="N12" s="161" t="s">
        <v>11</v>
      </c>
      <c r="O12" s="161" t="s">
        <v>10</v>
      </c>
      <c r="P12" s="161">
        <v>3</v>
      </c>
      <c r="Q12" s="161" t="s">
        <v>12</v>
      </c>
      <c r="R12" s="42" t="s">
        <v>13</v>
      </c>
      <c r="S12" s="43">
        <f t="shared" si="0"/>
        <v>6140760</v>
      </c>
    </row>
    <row r="13" spans="1:19" ht="15" customHeight="1">
      <c r="A13" s="24"/>
      <c r="B13" s="228"/>
      <c r="C13" s="228"/>
      <c r="D13" s="35"/>
      <c r="E13" s="36"/>
      <c r="F13" s="37"/>
      <c r="G13" s="38" t="s">
        <v>14</v>
      </c>
      <c r="H13" s="39">
        <v>52040</v>
      </c>
      <c r="I13" s="40" t="s">
        <v>9</v>
      </c>
      <c r="J13" s="40" t="s">
        <v>10</v>
      </c>
      <c r="K13" s="41">
        <v>0.1</v>
      </c>
      <c r="L13" s="40" t="s">
        <v>10</v>
      </c>
      <c r="M13" s="161">
        <v>365</v>
      </c>
      <c r="N13" s="161" t="s">
        <v>11</v>
      </c>
      <c r="O13" s="161" t="s">
        <v>10</v>
      </c>
      <c r="P13" s="161">
        <v>10</v>
      </c>
      <c r="Q13" s="161" t="s">
        <v>12</v>
      </c>
      <c r="R13" s="42" t="s">
        <v>13</v>
      </c>
      <c r="S13" s="43">
        <f>ROUNDDOWN(H13*K13*M13*P13,-1)</f>
        <v>18994600</v>
      </c>
    </row>
    <row r="14" spans="1:19" ht="15" customHeight="1">
      <c r="A14" s="24"/>
      <c r="B14" s="228"/>
      <c r="C14" s="228"/>
      <c r="D14" s="35"/>
      <c r="E14" s="36"/>
      <c r="F14" s="37"/>
      <c r="G14" s="38" t="s">
        <v>15</v>
      </c>
      <c r="H14" s="39">
        <v>47990</v>
      </c>
      <c r="I14" s="40" t="s">
        <v>9</v>
      </c>
      <c r="J14" s="40" t="s">
        <v>10</v>
      </c>
      <c r="K14" s="41">
        <v>0.1</v>
      </c>
      <c r="L14" s="40" t="s">
        <v>10</v>
      </c>
      <c r="M14" s="161">
        <v>365</v>
      </c>
      <c r="N14" s="161" t="s">
        <v>11</v>
      </c>
      <c r="O14" s="161" t="s">
        <v>10</v>
      </c>
      <c r="P14" s="161">
        <v>7</v>
      </c>
      <c r="Q14" s="161" t="s">
        <v>12</v>
      </c>
      <c r="R14" s="42" t="s">
        <v>13</v>
      </c>
      <c r="S14" s="43">
        <f>ROUNDDOWN(H14*K14*M14*P14,-1)</f>
        <v>12261440</v>
      </c>
    </row>
    <row r="15" spans="1:19" ht="15" customHeight="1">
      <c r="A15" s="24"/>
      <c r="B15" s="228"/>
      <c r="C15" s="228"/>
      <c r="D15" s="35"/>
      <c r="E15" s="36"/>
      <c r="F15" s="37"/>
      <c r="G15" s="38" t="s">
        <v>220</v>
      </c>
      <c r="H15" s="39">
        <v>47990</v>
      </c>
      <c r="I15" s="40" t="s">
        <v>9</v>
      </c>
      <c r="J15" s="40" t="s">
        <v>10</v>
      </c>
      <c r="K15" s="41">
        <v>0.1</v>
      </c>
      <c r="L15" s="40" t="s">
        <v>10</v>
      </c>
      <c r="M15" s="161">
        <v>365</v>
      </c>
      <c r="N15" s="161" t="s">
        <v>11</v>
      </c>
      <c r="O15" s="161" t="s">
        <v>10</v>
      </c>
      <c r="P15" s="161">
        <v>5</v>
      </c>
      <c r="Q15" s="161" t="s">
        <v>12</v>
      </c>
      <c r="R15" s="42" t="s">
        <v>13</v>
      </c>
      <c r="S15" s="43">
        <f>ROUNDDOWN(H15*K15*M15*P15,-1)</f>
        <v>8758170</v>
      </c>
    </row>
    <row r="16" spans="1:19" ht="15" customHeight="1">
      <c r="A16" s="24"/>
      <c r="B16" s="228"/>
      <c r="C16" s="228"/>
      <c r="D16" s="35"/>
      <c r="E16" s="36"/>
      <c r="F16" s="37"/>
      <c r="G16" s="44" t="s">
        <v>16</v>
      </c>
      <c r="H16" s="39">
        <v>6390</v>
      </c>
      <c r="I16" s="40" t="s">
        <v>9</v>
      </c>
      <c r="J16" s="40" t="s">
        <v>10</v>
      </c>
      <c r="K16" s="45">
        <v>105</v>
      </c>
      <c r="L16" s="40" t="s">
        <v>12</v>
      </c>
      <c r="M16" s="161" t="s">
        <v>10</v>
      </c>
      <c r="N16" s="161">
        <v>365</v>
      </c>
      <c r="O16" s="161" t="s">
        <v>11</v>
      </c>
      <c r="P16" s="161"/>
      <c r="Q16" s="161"/>
      <c r="R16" s="42" t="s">
        <v>13</v>
      </c>
      <c r="S16" s="46">
        <f>H16*K16*N16</f>
        <v>244896750</v>
      </c>
    </row>
    <row r="17" spans="1:19" ht="15" customHeight="1">
      <c r="A17" s="24"/>
      <c r="B17" s="228"/>
      <c r="C17" s="228"/>
      <c r="D17" s="35"/>
      <c r="E17" s="36"/>
      <c r="F17" s="37"/>
      <c r="G17" s="44" t="s">
        <v>286</v>
      </c>
      <c r="H17" s="39">
        <f>S7+S16</f>
        <v>588156610</v>
      </c>
      <c r="I17" s="40" t="s">
        <v>9</v>
      </c>
      <c r="J17" s="40" t="s">
        <v>10</v>
      </c>
      <c r="K17" s="222">
        <v>-3.5000000000000003E-2</v>
      </c>
      <c r="L17" s="40"/>
      <c r="M17" s="161"/>
      <c r="N17" s="161"/>
      <c r="O17" s="161"/>
      <c r="P17" s="161"/>
      <c r="Q17" s="161"/>
      <c r="R17" s="42" t="s">
        <v>13</v>
      </c>
      <c r="S17" s="46">
        <f>ROUND(H17*K17,-1)</f>
        <v>-20585480</v>
      </c>
    </row>
    <row r="18" spans="1:19" ht="15" customHeight="1">
      <c r="A18" s="256" t="s">
        <v>165</v>
      </c>
      <c r="B18" s="264"/>
      <c r="C18" s="264"/>
      <c r="D18" s="16">
        <v>0</v>
      </c>
      <c r="E18" s="17">
        <f>E19</f>
        <v>0</v>
      </c>
      <c r="F18" s="52">
        <f t="shared" ref="F18:F25" si="1">E18-D18</f>
        <v>0</v>
      </c>
      <c r="G18" s="18"/>
      <c r="H18" s="19"/>
      <c r="I18" s="20"/>
      <c r="J18" s="20"/>
      <c r="K18" s="21"/>
      <c r="L18" s="20"/>
      <c r="M18" s="21"/>
      <c r="N18" s="21"/>
      <c r="O18" s="21"/>
      <c r="P18" s="21"/>
      <c r="Q18" s="21"/>
      <c r="R18" s="20"/>
      <c r="S18" s="22"/>
    </row>
    <row r="19" spans="1:19" ht="15" customHeight="1">
      <c r="A19" s="23"/>
      <c r="B19" s="264" t="s">
        <v>166</v>
      </c>
      <c r="C19" s="264"/>
      <c r="D19" s="16">
        <v>0</v>
      </c>
      <c r="E19" s="17">
        <f>E20</f>
        <v>0</v>
      </c>
      <c r="F19" s="52">
        <f t="shared" si="1"/>
        <v>0</v>
      </c>
      <c r="G19" s="18"/>
      <c r="H19" s="19"/>
      <c r="I19" s="20"/>
      <c r="J19" s="20"/>
      <c r="K19" s="21"/>
      <c r="L19" s="20"/>
      <c r="M19" s="21"/>
      <c r="N19" s="21"/>
      <c r="O19" s="21"/>
      <c r="P19" s="21"/>
      <c r="Q19" s="21"/>
      <c r="R19" s="20"/>
      <c r="S19" s="22"/>
    </row>
    <row r="20" spans="1:19" ht="15" customHeight="1">
      <c r="A20" s="24"/>
      <c r="B20" s="58"/>
      <c r="C20" s="228" t="s">
        <v>170</v>
      </c>
      <c r="D20" s="35">
        <v>0</v>
      </c>
      <c r="E20" s="36">
        <f>S20+S24</f>
        <v>0</v>
      </c>
      <c r="F20" s="37">
        <f t="shared" si="1"/>
        <v>0</v>
      </c>
      <c r="G20" s="40"/>
      <c r="H20" s="39"/>
      <c r="I20" s="40"/>
      <c r="J20" s="40"/>
      <c r="K20" s="161"/>
      <c r="L20" s="40"/>
      <c r="M20" s="161"/>
      <c r="N20" s="161"/>
      <c r="O20" s="161"/>
      <c r="P20" s="161"/>
      <c r="Q20" s="161"/>
      <c r="R20" s="42"/>
      <c r="S20" s="43"/>
    </row>
    <row r="21" spans="1:19" ht="15" customHeight="1">
      <c r="A21" s="256" t="s">
        <v>167</v>
      </c>
      <c r="B21" s="264"/>
      <c r="C21" s="264"/>
      <c r="D21" s="16">
        <v>0</v>
      </c>
      <c r="E21" s="17">
        <f>E22</f>
        <v>0</v>
      </c>
      <c r="F21" s="52">
        <f t="shared" si="1"/>
        <v>0</v>
      </c>
      <c r="G21" s="18"/>
      <c r="H21" s="19"/>
      <c r="I21" s="20"/>
      <c r="J21" s="20"/>
      <c r="K21" s="21"/>
      <c r="L21" s="20"/>
      <c r="M21" s="21"/>
      <c r="N21" s="21"/>
      <c r="O21" s="21"/>
      <c r="P21" s="21"/>
      <c r="Q21" s="21"/>
      <c r="R21" s="20"/>
      <c r="S21" s="22"/>
    </row>
    <row r="22" spans="1:19" ht="15" customHeight="1">
      <c r="A22" s="23"/>
      <c r="B22" s="264" t="s">
        <v>168</v>
      </c>
      <c r="C22" s="264"/>
      <c r="D22" s="16">
        <v>0</v>
      </c>
      <c r="E22" s="17">
        <f>E23</f>
        <v>0</v>
      </c>
      <c r="F22" s="52">
        <f t="shared" si="1"/>
        <v>0</v>
      </c>
      <c r="G22" s="18"/>
      <c r="H22" s="19"/>
      <c r="I22" s="20"/>
      <c r="J22" s="20"/>
      <c r="K22" s="21"/>
      <c r="L22" s="20"/>
      <c r="M22" s="21"/>
      <c r="N22" s="21"/>
      <c r="O22" s="21"/>
      <c r="P22" s="21"/>
      <c r="Q22" s="21"/>
      <c r="R22" s="20"/>
      <c r="S22" s="22"/>
    </row>
    <row r="23" spans="1:19" ht="15" customHeight="1">
      <c r="A23" s="24"/>
      <c r="B23" s="58"/>
      <c r="C23" s="228" t="s">
        <v>169</v>
      </c>
      <c r="D23" s="35">
        <v>0</v>
      </c>
      <c r="E23" s="36">
        <v>0</v>
      </c>
      <c r="F23" s="37">
        <f t="shared" si="1"/>
        <v>0</v>
      </c>
      <c r="G23" s="40"/>
      <c r="H23" s="39"/>
      <c r="I23" s="40"/>
      <c r="J23" s="40"/>
      <c r="K23" s="161"/>
      <c r="L23" s="40"/>
      <c r="M23" s="161"/>
      <c r="N23" s="161"/>
      <c r="O23" s="161"/>
      <c r="P23" s="161"/>
      <c r="Q23" s="161"/>
      <c r="R23" s="42"/>
      <c r="S23" s="43"/>
    </row>
    <row r="24" spans="1:19" ht="15" customHeight="1">
      <c r="A24" s="256" t="s">
        <v>36</v>
      </c>
      <c r="B24" s="264"/>
      <c r="C24" s="264"/>
      <c r="D24" s="16">
        <v>168927580</v>
      </c>
      <c r="E24" s="17">
        <f>E25</f>
        <v>211692860</v>
      </c>
      <c r="F24" s="52">
        <f t="shared" si="1"/>
        <v>42765280</v>
      </c>
      <c r="G24" s="18"/>
      <c r="H24" s="19"/>
      <c r="I24" s="20"/>
      <c r="J24" s="20"/>
      <c r="K24" s="21"/>
      <c r="L24" s="20"/>
      <c r="M24" s="21"/>
      <c r="N24" s="21"/>
      <c r="O24" s="21"/>
      <c r="P24" s="21"/>
      <c r="Q24" s="21"/>
      <c r="R24" s="20"/>
      <c r="S24" s="22"/>
    </row>
    <row r="25" spans="1:19" ht="15" customHeight="1">
      <c r="A25" s="23"/>
      <c r="B25" s="264" t="s">
        <v>171</v>
      </c>
      <c r="C25" s="264"/>
      <c r="D25" s="16">
        <v>168927580</v>
      </c>
      <c r="E25" s="17">
        <f>E26+E31+E41</f>
        <v>211692860</v>
      </c>
      <c r="F25" s="52">
        <f t="shared" si="1"/>
        <v>42765280</v>
      </c>
      <c r="G25" s="18"/>
      <c r="H25" s="19"/>
      <c r="I25" s="20"/>
      <c r="J25" s="20"/>
      <c r="K25" s="21"/>
      <c r="L25" s="20"/>
      <c r="M25" s="21"/>
      <c r="N25" s="21"/>
      <c r="O25" s="21"/>
      <c r="P25" s="21"/>
      <c r="Q25" s="21"/>
      <c r="R25" s="20"/>
      <c r="S25" s="22"/>
    </row>
    <row r="26" spans="1:19" ht="15" customHeight="1">
      <c r="A26" s="24"/>
      <c r="B26" s="58"/>
      <c r="C26" s="227" t="s">
        <v>172</v>
      </c>
      <c r="D26" s="25">
        <v>0</v>
      </c>
      <c r="E26" s="26">
        <f>SUM(S26:S30)</f>
        <v>94093070</v>
      </c>
      <c r="F26" s="59">
        <f>E26-D26</f>
        <v>94093070</v>
      </c>
      <c r="G26" s="40" t="s">
        <v>175</v>
      </c>
      <c r="H26" s="39">
        <v>203670</v>
      </c>
      <c r="I26" s="40" t="s">
        <v>9</v>
      </c>
      <c r="J26" s="40" t="s">
        <v>10</v>
      </c>
      <c r="K26" s="161">
        <v>35</v>
      </c>
      <c r="L26" s="40" t="s">
        <v>12</v>
      </c>
      <c r="M26" s="161" t="s">
        <v>10</v>
      </c>
      <c r="N26" s="161">
        <v>12</v>
      </c>
      <c r="O26" s="161" t="s">
        <v>19</v>
      </c>
      <c r="P26" s="161" t="s">
        <v>300</v>
      </c>
      <c r="Q26" s="277">
        <v>0.9</v>
      </c>
      <c r="R26" s="42" t="s">
        <v>13</v>
      </c>
      <c r="S26" s="43">
        <f>ROUND(H26*K26*N26*Q26,-1)</f>
        <v>76987260</v>
      </c>
    </row>
    <row r="27" spans="1:19" ht="15" customHeight="1">
      <c r="A27" s="24"/>
      <c r="B27" s="58"/>
      <c r="C27" s="228"/>
      <c r="D27" s="35"/>
      <c r="E27" s="36"/>
      <c r="F27" s="37"/>
      <c r="G27" s="40" t="s">
        <v>176</v>
      </c>
      <c r="H27" s="39">
        <v>22590</v>
      </c>
      <c r="I27" s="40" t="s">
        <v>9</v>
      </c>
      <c r="J27" s="40" t="s">
        <v>10</v>
      </c>
      <c r="K27" s="161">
        <v>35</v>
      </c>
      <c r="L27" s="40" t="s">
        <v>12</v>
      </c>
      <c r="M27" s="161" t="s">
        <v>10</v>
      </c>
      <c r="N27" s="161">
        <v>12</v>
      </c>
      <c r="O27" s="161" t="s">
        <v>19</v>
      </c>
      <c r="P27" s="161" t="s">
        <v>300</v>
      </c>
      <c r="Q27" s="277">
        <v>0.9</v>
      </c>
      <c r="R27" s="42" t="s">
        <v>13</v>
      </c>
      <c r="S27" s="43">
        <f>ROUND(H27*K27*N27*Q27,-1)</f>
        <v>8539020</v>
      </c>
    </row>
    <row r="28" spans="1:19" ht="15" customHeight="1">
      <c r="A28" s="24"/>
      <c r="B28" s="58"/>
      <c r="C28" s="228"/>
      <c r="D28" s="35"/>
      <c r="E28" s="36"/>
      <c r="F28" s="37"/>
      <c r="G28" s="40" t="s">
        <v>20</v>
      </c>
      <c r="H28" s="39">
        <v>29000</v>
      </c>
      <c r="I28" s="40" t="s">
        <v>9</v>
      </c>
      <c r="J28" s="40" t="s">
        <v>10</v>
      </c>
      <c r="K28" s="161">
        <v>35</v>
      </c>
      <c r="L28" s="40" t="s">
        <v>12</v>
      </c>
      <c r="M28" s="161" t="s">
        <v>10</v>
      </c>
      <c r="N28" s="161">
        <v>1</v>
      </c>
      <c r="O28" s="161" t="s">
        <v>21</v>
      </c>
      <c r="P28" s="161" t="s">
        <v>300</v>
      </c>
      <c r="Q28" s="277">
        <v>0.9</v>
      </c>
      <c r="R28" s="42" t="s">
        <v>13</v>
      </c>
      <c r="S28" s="43">
        <f>H28*K28*N28*Q28</f>
        <v>913500</v>
      </c>
    </row>
    <row r="29" spans="1:19" ht="15" customHeight="1">
      <c r="A29" s="24"/>
      <c r="B29" s="58"/>
      <c r="C29" s="228"/>
      <c r="D29" s="35"/>
      <c r="E29" s="36"/>
      <c r="F29" s="37"/>
      <c r="G29" s="40" t="s">
        <v>22</v>
      </c>
      <c r="H29" s="39">
        <v>28676</v>
      </c>
      <c r="I29" s="40" t="s">
        <v>9</v>
      </c>
      <c r="J29" s="40" t="s">
        <v>10</v>
      </c>
      <c r="K29" s="161">
        <v>35</v>
      </c>
      <c r="L29" s="40" t="s">
        <v>12</v>
      </c>
      <c r="M29" s="161" t="s">
        <v>10</v>
      </c>
      <c r="N29" s="161">
        <v>1</v>
      </c>
      <c r="O29" s="161" t="s">
        <v>21</v>
      </c>
      <c r="P29" s="161" t="s">
        <v>300</v>
      </c>
      <c r="Q29" s="277">
        <v>0.9</v>
      </c>
      <c r="R29" s="42" t="s">
        <v>13</v>
      </c>
      <c r="S29" s="43">
        <f>ROUND(H29*K29*N29*Q29,-1)</f>
        <v>903290</v>
      </c>
    </row>
    <row r="30" spans="1:19" ht="15" customHeight="1">
      <c r="A30" s="24"/>
      <c r="B30" s="58"/>
      <c r="C30" s="228"/>
      <c r="D30" s="35"/>
      <c r="E30" s="36"/>
      <c r="F30" s="37"/>
      <c r="G30" s="40" t="s">
        <v>23</v>
      </c>
      <c r="H30" s="39">
        <v>750000</v>
      </c>
      <c r="I30" s="40" t="s">
        <v>9</v>
      </c>
      <c r="J30" s="40" t="s">
        <v>10</v>
      </c>
      <c r="K30" s="161">
        <v>10</v>
      </c>
      <c r="L30" s="40" t="s">
        <v>24</v>
      </c>
      <c r="M30" s="161" t="s">
        <v>300</v>
      </c>
      <c r="N30" s="41">
        <v>0.9</v>
      </c>
      <c r="O30" s="161"/>
      <c r="P30" s="161"/>
      <c r="Q30" s="161"/>
      <c r="R30" s="42" t="s">
        <v>13</v>
      </c>
      <c r="S30" s="43">
        <f>H30*K30*N30</f>
        <v>6750000</v>
      </c>
    </row>
    <row r="31" spans="1:19" ht="15" customHeight="1">
      <c r="A31" s="24"/>
      <c r="B31" s="58"/>
      <c r="C31" s="227" t="s">
        <v>173</v>
      </c>
      <c r="D31" s="25">
        <v>0</v>
      </c>
      <c r="E31" s="26">
        <f>SUM(S32:S40)</f>
        <v>117599790</v>
      </c>
      <c r="F31" s="59">
        <f>E31-D31</f>
        <v>117599790</v>
      </c>
      <c r="G31" s="101" t="s">
        <v>302</v>
      </c>
      <c r="H31" s="28"/>
      <c r="I31" s="29"/>
      <c r="J31" s="29"/>
      <c r="K31" s="30"/>
      <c r="L31" s="29"/>
      <c r="M31" s="30"/>
      <c r="N31" s="30"/>
      <c r="O31" s="30"/>
      <c r="P31" s="30"/>
      <c r="Q31" s="30"/>
      <c r="R31" s="31"/>
      <c r="S31" s="34">
        <f>S32+S33</f>
        <v>106200000</v>
      </c>
    </row>
    <row r="32" spans="1:19" ht="15" customHeight="1">
      <c r="A32" s="24"/>
      <c r="B32" s="58"/>
      <c r="C32" s="228"/>
      <c r="D32" s="35"/>
      <c r="E32" s="36"/>
      <c r="F32" s="37"/>
      <c r="G32" s="40" t="s">
        <v>214</v>
      </c>
      <c r="H32" s="39">
        <v>150000</v>
      </c>
      <c r="I32" s="40" t="s">
        <v>9</v>
      </c>
      <c r="J32" s="40" t="s">
        <v>10</v>
      </c>
      <c r="K32" s="161">
        <v>35</v>
      </c>
      <c r="L32" s="40" t="s">
        <v>12</v>
      </c>
      <c r="M32" s="161" t="s">
        <v>10</v>
      </c>
      <c r="N32" s="161">
        <v>12</v>
      </c>
      <c r="O32" s="161" t="s">
        <v>19</v>
      </c>
      <c r="P32" s="161"/>
      <c r="Q32" s="161"/>
      <c r="R32" s="42" t="s">
        <v>13</v>
      </c>
      <c r="S32" s="43">
        <f>H32*K32*N32</f>
        <v>63000000</v>
      </c>
    </row>
    <row r="33" spans="1:19" ht="15" customHeight="1">
      <c r="A33" s="24"/>
      <c r="B33" s="58"/>
      <c r="C33" s="228"/>
      <c r="D33" s="35"/>
      <c r="E33" s="36"/>
      <c r="F33" s="37"/>
      <c r="G33" s="40" t="s">
        <v>215</v>
      </c>
      <c r="H33" s="39">
        <v>120000</v>
      </c>
      <c r="I33" s="40" t="s">
        <v>9</v>
      </c>
      <c r="J33" s="40" t="s">
        <v>10</v>
      </c>
      <c r="K33" s="161">
        <v>30</v>
      </c>
      <c r="L33" s="40" t="s">
        <v>12</v>
      </c>
      <c r="M33" s="161" t="s">
        <v>10</v>
      </c>
      <c r="N33" s="161">
        <v>12</v>
      </c>
      <c r="O33" s="161" t="s">
        <v>19</v>
      </c>
      <c r="P33" s="161"/>
      <c r="Q33" s="161"/>
      <c r="R33" s="42" t="s">
        <v>13</v>
      </c>
      <c r="S33" s="43">
        <f>ROUND(H33*K33*N33,-1)</f>
        <v>43200000</v>
      </c>
    </row>
    <row r="34" spans="1:19" ht="15" customHeight="1">
      <c r="A34" s="24"/>
      <c r="B34" s="58"/>
      <c r="C34" s="228"/>
      <c r="D34" s="35"/>
      <c r="E34" s="36"/>
      <c r="F34" s="37"/>
      <c r="G34" s="40" t="s">
        <v>175</v>
      </c>
      <c r="H34" s="39">
        <v>203670</v>
      </c>
      <c r="I34" s="40" t="s">
        <v>9</v>
      </c>
      <c r="J34" s="40" t="s">
        <v>10</v>
      </c>
      <c r="K34" s="161">
        <v>35</v>
      </c>
      <c r="L34" s="40" t="s">
        <v>12</v>
      </c>
      <c r="M34" s="161" t="s">
        <v>10</v>
      </c>
      <c r="N34" s="161">
        <v>12</v>
      </c>
      <c r="O34" s="161" t="s">
        <v>19</v>
      </c>
      <c r="P34" s="161" t="s">
        <v>300</v>
      </c>
      <c r="Q34" s="277">
        <v>0.1</v>
      </c>
      <c r="R34" s="42" t="s">
        <v>13</v>
      </c>
      <c r="S34" s="43">
        <f>ROUND(H34*K34*N34*Q34,-1)</f>
        <v>8554140</v>
      </c>
    </row>
    <row r="35" spans="1:19" ht="15" customHeight="1">
      <c r="A35" s="24"/>
      <c r="B35" s="58"/>
      <c r="C35" s="228"/>
      <c r="D35" s="35"/>
      <c r="E35" s="36"/>
      <c r="F35" s="37"/>
      <c r="G35" s="40" t="s">
        <v>176</v>
      </c>
      <c r="H35" s="39">
        <v>22590</v>
      </c>
      <c r="I35" s="40" t="s">
        <v>9</v>
      </c>
      <c r="J35" s="40" t="s">
        <v>10</v>
      </c>
      <c r="K35" s="161">
        <v>35</v>
      </c>
      <c r="L35" s="40" t="s">
        <v>12</v>
      </c>
      <c r="M35" s="161" t="s">
        <v>10</v>
      </c>
      <c r="N35" s="161">
        <v>12</v>
      </c>
      <c r="O35" s="161" t="s">
        <v>19</v>
      </c>
      <c r="P35" s="161" t="s">
        <v>300</v>
      </c>
      <c r="Q35" s="277">
        <v>0.1</v>
      </c>
      <c r="R35" s="42" t="s">
        <v>13</v>
      </c>
      <c r="S35" s="43">
        <f>ROUND(H35*K35*N35*Q35,-1)</f>
        <v>948780</v>
      </c>
    </row>
    <row r="36" spans="1:19" ht="15" customHeight="1">
      <c r="A36" s="24"/>
      <c r="B36" s="58"/>
      <c r="C36" s="228"/>
      <c r="D36" s="35"/>
      <c r="E36" s="36"/>
      <c r="F36" s="37"/>
      <c r="G36" s="40" t="s">
        <v>20</v>
      </c>
      <c r="H36" s="39">
        <v>29000</v>
      </c>
      <c r="I36" s="40" t="s">
        <v>9</v>
      </c>
      <c r="J36" s="40" t="s">
        <v>10</v>
      </c>
      <c r="K36" s="161">
        <v>35</v>
      </c>
      <c r="L36" s="40" t="s">
        <v>12</v>
      </c>
      <c r="M36" s="161" t="s">
        <v>10</v>
      </c>
      <c r="N36" s="161">
        <v>1</v>
      </c>
      <c r="O36" s="161" t="s">
        <v>21</v>
      </c>
      <c r="P36" s="161" t="s">
        <v>300</v>
      </c>
      <c r="Q36" s="277">
        <v>0.1</v>
      </c>
      <c r="R36" s="42" t="s">
        <v>13</v>
      </c>
      <c r="S36" s="43">
        <f>H36*K36*N36*Q36</f>
        <v>101500</v>
      </c>
    </row>
    <row r="37" spans="1:19" ht="15" customHeight="1">
      <c r="A37" s="24"/>
      <c r="B37" s="58"/>
      <c r="C37" s="228"/>
      <c r="D37" s="35"/>
      <c r="E37" s="36"/>
      <c r="F37" s="37"/>
      <c r="G37" s="40" t="s">
        <v>22</v>
      </c>
      <c r="H37" s="39">
        <v>28676</v>
      </c>
      <c r="I37" s="40" t="s">
        <v>9</v>
      </c>
      <c r="J37" s="40" t="s">
        <v>10</v>
      </c>
      <c r="K37" s="161">
        <v>35</v>
      </c>
      <c r="L37" s="40" t="s">
        <v>12</v>
      </c>
      <c r="M37" s="161" t="s">
        <v>10</v>
      </c>
      <c r="N37" s="161">
        <v>1</v>
      </c>
      <c r="O37" s="161" t="s">
        <v>21</v>
      </c>
      <c r="P37" s="161" t="s">
        <v>300</v>
      </c>
      <c r="Q37" s="277">
        <v>0.1</v>
      </c>
      <c r="R37" s="42" t="s">
        <v>13</v>
      </c>
      <c r="S37" s="43">
        <f>ROUND(H37*K37*N37*Q37,-1)</f>
        <v>100370</v>
      </c>
    </row>
    <row r="38" spans="1:19" ht="15" customHeight="1">
      <c r="A38" s="24"/>
      <c r="B38" s="58"/>
      <c r="C38" s="228"/>
      <c r="D38" s="35"/>
      <c r="E38" s="36"/>
      <c r="F38" s="37"/>
      <c r="G38" s="40" t="s">
        <v>23</v>
      </c>
      <c r="H38" s="39">
        <v>750000</v>
      </c>
      <c r="I38" s="40" t="s">
        <v>9</v>
      </c>
      <c r="J38" s="40" t="s">
        <v>10</v>
      </c>
      <c r="K38" s="161">
        <v>10</v>
      </c>
      <c r="L38" s="40" t="s">
        <v>24</v>
      </c>
      <c r="M38" s="161" t="s">
        <v>300</v>
      </c>
      <c r="N38" s="41">
        <v>0.1</v>
      </c>
      <c r="O38" s="161"/>
      <c r="P38" s="161"/>
      <c r="Q38" s="161"/>
      <c r="R38" s="42" t="s">
        <v>13</v>
      </c>
      <c r="S38" s="43">
        <f>H38*K38*N38</f>
        <v>750000</v>
      </c>
    </row>
    <row r="39" spans="1:19" ht="15" customHeight="1">
      <c r="A39" s="24"/>
      <c r="B39" s="58"/>
      <c r="C39" s="228"/>
      <c r="D39" s="35"/>
      <c r="E39" s="36"/>
      <c r="F39" s="37"/>
      <c r="G39" s="40" t="s">
        <v>25</v>
      </c>
      <c r="H39" s="39">
        <v>13000</v>
      </c>
      <c r="I39" s="40" t="s">
        <v>9</v>
      </c>
      <c r="J39" s="40" t="s">
        <v>10</v>
      </c>
      <c r="K39" s="161">
        <v>35</v>
      </c>
      <c r="L39" s="40" t="s">
        <v>12</v>
      </c>
      <c r="M39" s="161" t="s">
        <v>10</v>
      </c>
      <c r="N39" s="161">
        <v>1</v>
      </c>
      <c r="O39" s="161" t="s">
        <v>21</v>
      </c>
      <c r="P39" s="161"/>
      <c r="Q39" s="41"/>
      <c r="R39" s="42" t="s">
        <v>13</v>
      </c>
      <c r="S39" s="43">
        <f>H39*K39*N39</f>
        <v>455000</v>
      </c>
    </row>
    <row r="40" spans="1:19" ht="15" customHeight="1">
      <c r="A40" s="24"/>
      <c r="B40" s="58"/>
      <c r="C40" s="228"/>
      <c r="D40" s="35"/>
      <c r="E40" s="36"/>
      <c r="F40" s="37"/>
      <c r="G40" s="40" t="s">
        <v>26</v>
      </c>
      <c r="H40" s="39">
        <v>14000</v>
      </c>
      <c r="I40" s="40" t="s">
        <v>9</v>
      </c>
      <c r="J40" s="40" t="s">
        <v>10</v>
      </c>
      <c r="K40" s="161">
        <v>35</v>
      </c>
      <c r="L40" s="40" t="s">
        <v>12</v>
      </c>
      <c r="M40" s="161" t="s">
        <v>10</v>
      </c>
      <c r="N40" s="161">
        <v>1</v>
      </c>
      <c r="O40" s="161" t="s">
        <v>21</v>
      </c>
      <c r="P40" s="161"/>
      <c r="Q40" s="41"/>
      <c r="R40" s="42" t="s">
        <v>13</v>
      </c>
      <c r="S40" s="43">
        <f>H40*K40*N40</f>
        <v>490000</v>
      </c>
    </row>
    <row r="41" spans="1:19" ht="15" customHeight="1">
      <c r="A41" s="24"/>
      <c r="B41" s="58"/>
      <c r="C41" s="227" t="s">
        <v>174</v>
      </c>
      <c r="D41" s="25">
        <v>168927580</v>
      </c>
      <c r="E41" s="26">
        <v>0</v>
      </c>
      <c r="F41" s="59">
        <f>E41-D41</f>
        <v>-168927580</v>
      </c>
      <c r="G41" s="101"/>
      <c r="H41" s="229"/>
      <c r="I41" s="101"/>
      <c r="J41" s="101"/>
      <c r="K41" s="230"/>
      <c r="L41" s="101"/>
      <c r="M41" s="230"/>
      <c r="N41" s="230"/>
      <c r="O41" s="230"/>
      <c r="P41" s="230"/>
      <c r="Q41" s="230"/>
      <c r="R41" s="231"/>
      <c r="S41" s="34"/>
    </row>
    <row r="42" spans="1:19" ht="15" customHeight="1">
      <c r="A42" s="24"/>
      <c r="B42" s="58"/>
      <c r="C42" s="223" t="s">
        <v>177</v>
      </c>
      <c r="D42" s="16">
        <v>0</v>
      </c>
      <c r="E42" s="17">
        <v>0</v>
      </c>
      <c r="F42" s="52"/>
      <c r="G42" s="20"/>
      <c r="H42" s="19"/>
      <c r="I42" s="20"/>
      <c r="J42" s="20"/>
      <c r="K42" s="21"/>
      <c r="L42" s="20"/>
      <c r="M42" s="21"/>
      <c r="N42" s="21"/>
      <c r="O42" s="21"/>
      <c r="P42" s="21"/>
      <c r="Q42" s="21"/>
      <c r="R42" s="60"/>
      <c r="S42" s="22"/>
    </row>
    <row r="43" spans="1:19" ht="15" customHeight="1">
      <c r="A43" s="51" t="s">
        <v>37</v>
      </c>
      <c r="B43" s="20"/>
      <c r="C43" s="226"/>
      <c r="D43" s="16">
        <v>23000000</v>
      </c>
      <c r="E43" s="17">
        <f>E44</f>
        <v>18000000</v>
      </c>
      <c r="F43" s="62"/>
      <c r="G43" s="18"/>
      <c r="H43" s="19"/>
      <c r="I43" s="20"/>
      <c r="J43" s="20"/>
      <c r="K43" s="21"/>
      <c r="L43" s="20"/>
      <c r="M43" s="21"/>
      <c r="N43" s="21"/>
      <c r="O43" s="21"/>
      <c r="P43" s="21"/>
      <c r="Q43" s="21"/>
      <c r="R43" s="20"/>
      <c r="S43" s="22"/>
    </row>
    <row r="44" spans="1:19" ht="15" customHeight="1">
      <c r="A44" s="23"/>
      <c r="B44" s="18" t="s">
        <v>38</v>
      </c>
      <c r="C44" s="226"/>
      <c r="D44" s="16">
        <v>23000000</v>
      </c>
      <c r="E44" s="17">
        <f>E45+E46</f>
        <v>18000000</v>
      </c>
      <c r="F44" s="62">
        <f t="shared" ref="F44:F75" si="2">E44-D44</f>
        <v>-5000000</v>
      </c>
      <c r="G44" s="18"/>
      <c r="H44" s="19"/>
      <c r="I44" s="20"/>
      <c r="J44" s="20"/>
      <c r="K44" s="21"/>
      <c r="L44" s="20"/>
      <c r="M44" s="21"/>
      <c r="N44" s="21"/>
      <c r="O44" s="21"/>
      <c r="P44" s="21"/>
      <c r="Q44" s="21"/>
      <c r="R44" s="20"/>
      <c r="S44" s="22"/>
    </row>
    <row r="45" spans="1:19" ht="15" customHeight="1">
      <c r="A45" s="24"/>
      <c r="B45" s="27"/>
      <c r="C45" s="227" t="s">
        <v>39</v>
      </c>
      <c r="D45" s="25">
        <v>5000000</v>
      </c>
      <c r="E45" s="26">
        <v>3000000</v>
      </c>
      <c r="F45" s="65">
        <f t="shared" si="2"/>
        <v>-2000000</v>
      </c>
      <c r="G45" s="27"/>
      <c r="H45" s="28"/>
      <c r="I45" s="29"/>
      <c r="J45" s="29"/>
      <c r="K45" s="30"/>
      <c r="L45" s="29"/>
      <c r="M45" s="30"/>
      <c r="N45" s="30"/>
      <c r="O45" s="30"/>
      <c r="P45" s="30"/>
      <c r="Q45" s="30"/>
      <c r="R45" s="31"/>
      <c r="S45" s="32"/>
    </row>
    <row r="46" spans="1:19" ht="15" customHeight="1">
      <c r="A46" s="66"/>
      <c r="B46" s="38"/>
      <c r="C46" s="85" t="s">
        <v>77</v>
      </c>
      <c r="D46" s="16">
        <v>18000000</v>
      </c>
      <c r="E46" s="17">
        <v>15000000</v>
      </c>
      <c r="F46" s="62">
        <f t="shared" si="2"/>
        <v>-3000000</v>
      </c>
      <c r="G46" s="18"/>
      <c r="H46" s="19"/>
      <c r="I46" s="20"/>
      <c r="J46" s="20"/>
      <c r="K46" s="21"/>
      <c r="L46" s="20"/>
      <c r="M46" s="21"/>
      <c r="N46" s="21"/>
      <c r="O46" s="21"/>
      <c r="P46" s="21"/>
      <c r="Q46" s="21"/>
      <c r="R46" s="60"/>
      <c r="S46" s="22"/>
    </row>
    <row r="47" spans="1:19" ht="15" customHeight="1">
      <c r="A47" s="51" t="s">
        <v>40</v>
      </c>
      <c r="B47" s="18"/>
      <c r="C47" s="225"/>
      <c r="D47" s="16">
        <v>1823308580</v>
      </c>
      <c r="E47" s="17">
        <f>E48</f>
        <v>2164004190</v>
      </c>
      <c r="F47" s="52">
        <f>E47-D47</f>
        <v>340695610</v>
      </c>
      <c r="G47" s="18"/>
      <c r="H47" s="19"/>
      <c r="I47" s="20"/>
      <c r="J47" s="20"/>
      <c r="K47" s="21"/>
      <c r="L47" s="20"/>
      <c r="M47" s="21"/>
      <c r="N47" s="21"/>
      <c r="O47" s="21"/>
      <c r="P47" s="21"/>
      <c r="Q47" s="21"/>
      <c r="R47" s="20"/>
      <c r="S47" s="22"/>
    </row>
    <row r="48" spans="1:19" ht="15" customHeight="1">
      <c r="A48" s="23"/>
      <c r="B48" s="53" t="s">
        <v>41</v>
      </c>
      <c r="C48" s="223"/>
      <c r="D48" s="16">
        <v>1823308580</v>
      </c>
      <c r="E48" s="17">
        <f>E49</f>
        <v>2164004190</v>
      </c>
      <c r="F48" s="52">
        <f>E48-D48</f>
        <v>340695610</v>
      </c>
      <c r="G48" s="18"/>
      <c r="H48" s="19"/>
      <c r="I48" s="20"/>
      <c r="J48" s="20"/>
      <c r="K48" s="21"/>
      <c r="L48" s="20"/>
      <c r="M48" s="21"/>
      <c r="N48" s="21"/>
      <c r="O48" s="21"/>
      <c r="P48" s="21"/>
      <c r="Q48" s="21"/>
      <c r="R48" s="20"/>
      <c r="S48" s="22"/>
    </row>
    <row r="49" spans="1:19" ht="15" customHeight="1">
      <c r="A49" s="24"/>
      <c r="B49" s="54"/>
      <c r="C49" s="140" t="s">
        <v>75</v>
      </c>
      <c r="D49" s="25">
        <v>1823308580</v>
      </c>
      <c r="E49" s="26">
        <f>S49</f>
        <v>2164004190</v>
      </c>
      <c r="F49" s="25">
        <f>E49-D49</f>
        <v>340695610</v>
      </c>
      <c r="G49" s="55" t="s">
        <v>27</v>
      </c>
      <c r="H49" s="56"/>
      <c r="I49" s="29"/>
      <c r="J49" s="29"/>
      <c r="K49" s="30"/>
      <c r="L49" s="29"/>
      <c r="M49" s="30"/>
      <c r="N49" s="30"/>
      <c r="O49" s="30"/>
      <c r="P49" s="30"/>
      <c r="Q49" s="30"/>
      <c r="R49" s="29"/>
      <c r="S49" s="34">
        <f>SUM(S50:S62)</f>
        <v>2164004190</v>
      </c>
    </row>
    <row r="50" spans="1:19" ht="15" customHeight="1">
      <c r="A50" s="24"/>
      <c r="B50" s="58"/>
      <c r="C50" s="67"/>
      <c r="D50" s="35"/>
      <c r="E50" s="36"/>
      <c r="F50" s="37"/>
      <c r="G50" s="38" t="s">
        <v>8</v>
      </c>
      <c r="H50" s="39">
        <v>56080</v>
      </c>
      <c r="I50" s="40" t="s">
        <v>9</v>
      </c>
      <c r="J50" s="40" t="s">
        <v>10</v>
      </c>
      <c r="K50" s="41">
        <v>0.8</v>
      </c>
      <c r="L50" s="40" t="s">
        <v>10</v>
      </c>
      <c r="M50" s="161">
        <v>365</v>
      </c>
      <c r="N50" s="161" t="s">
        <v>11</v>
      </c>
      <c r="O50" s="161" t="s">
        <v>10</v>
      </c>
      <c r="P50" s="161">
        <v>12</v>
      </c>
      <c r="Q50" s="161" t="s">
        <v>12</v>
      </c>
      <c r="R50" s="42" t="s">
        <v>13</v>
      </c>
      <c r="S50" s="46">
        <f t="shared" ref="S50:S60" si="3">ROUND(H50*K50*M50*P50,-1)</f>
        <v>196504320</v>
      </c>
    </row>
    <row r="51" spans="1:19" ht="15" customHeight="1">
      <c r="A51" s="24"/>
      <c r="B51" s="58"/>
      <c r="C51" s="67"/>
      <c r="D51" s="35"/>
      <c r="E51" s="36"/>
      <c r="F51" s="37"/>
      <c r="G51" s="38" t="s">
        <v>14</v>
      </c>
      <c r="H51" s="39">
        <v>52040</v>
      </c>
      <c r="I51" s="40" t="s">
        <v>9</v>
      </c>
      <c r="J51" s="40" t="s">
        <v>10</v>
      </c>
      <c r="K51" s="41">
        <v>0.8</v>
      </c>
      <c r="L51" s="40" t="s">
        <v>10</v>
      </c>
      <c r="M51" s="161">
        <v>365</v>
      </c>
      <c r="N51" s="161" t="s">
        <v>11</v>
      </c>
      <c r="O51" s="161" t="s">
        <v>10</v>
      </c>
      <c r="P51" s="161">
        <v>33</v>
      </c>
      <c r="Q51" s="161" t="s">
        <v>12</v>
      </c>
      <c r="R51" s="42" t="s">
        <v>13</v>
      </c>
      <c r="S51" s="46">
        <f t="shared" si="3"/>
        <v>501457440</v>
      </c>
    </row>
    <row r="52" spans="1:19" ht="15" customHeight="1">
      <c r="A52" s="24"/>
      <c r="B52" s="58"/>
      <c r="C52" s="67"/>
      <c r="D52" s="35"/>
      <c r="E52" s="36"/>
      <c r="F52" s="37"/>
      <c r="G52" s="38" t="s">
        <v>15</v>
      </c>
      <c r="H52" s="39">
        <v>47990</v>
      </c>
      <c r="I52" s="40" t="s">
        <v>9</v>
      </c>
      <c r="J52" s="40" t="s">
        <v>10</v>
      </c>
      <c r="K52" s="41">
        <v>0.8</v>
      </c>
      <c r="L52" s="40" t="s">
        <v>10</v>
      </c>
      <c r="M52" s="161">
        <v>365</v>
      </c>
      <c r="N52" s="161" t="s">
        <v>11</v>
      </c>
      <c r="O52" s="161" t="s">
        <v>10</v>
      </c>
      <c r="P52" s="161">
        <v>25</v>
      </c>
      <c r="Q52" s="161" t="s">
        <v>12</v>
      </c>
      <c r="R52" s="42" t="s">
        <v>13</v>
      </c>
      <c r="S52" s="46">
        <f t="shared" si="3"/>
        <v>350327000</v>
      </c>
    </row>
    <row r="53" spans="1:19" ht="15" customHeight="1">
      <c r="A53" s="24"/>
      <c r="B53" s="58"/>
      <c r="C53" s="67"/>
      <c r="D53" s="35"/>
      <c r="E53" s="36"/>
      <c r="F53" s="37"/>
      <c r="G53" s="38" t="s">
        <v>220</v>
      </c>
      <c r="H53" s="39">
        <v>47990</v>
      </c>
      <c r="I53" s="40" t="s">
        <v>9</v>
      </c>
      <c r="J53" s="40" t="s">
        <v>10</v>
      </c>
      <c r="K53" s="41">
        <v>0.8</v>
      </c>
      <c r="L53" s="40" t="s">
        <v>10</v>
      </c>
      <c r="M53" s="161">
        <v>365</v>
      </c>
      <c r="N53" s="161" t="s">
        <v>11</v>
      </c>
      <c r="O53" s="161" t="s">
        <v>10</v>
      </c>
      <c r="P53" s="161">
        <v>10</v>
      </c>
      <c r="Q53" s="161" t="s">
        <v>12</v>
      </c>
      <c r="R53" s="42" t="s">
        <v>13</v>
      </c>
      <c r="S53" s="46">
        <f t="shared" si="3"/>
        <v>140130800</v>
      </c>
    </row>
    <row r="54" spans="1:19" ht="15" customHeight="1">
      <c r="A54" s="24"/>
      <c r="B54" s="58"/>
      <c r="C54" s="67"/>
      <c r="D54" s="35"/>
      <c r="E54" s="36"/>
      <c r="F54" s="37"/>
      <c r="G54" s="38" t="s">
        <v>8</v>
      </c>
      <c r="H54" s="39">
        <v>52080</v>
      </c>
      <c r="I54" s="40" t="s">
        <v>9</v>
      </c>
      <c r="J54" s="40" t="s">
        <v>10</v>
      </c>
      <c r="K54" s="41">
        <v>0.9</v>
      </c>
      <c r="L54" s="40" t="s">
        <v>10</v>
      </c>
      <c r="M54" s="161">
        <v>365</v>
      </c>
      <c r="N54" s="161" t="s">
        <v>11</v>
      </c>
      <c r="O54" s="161" t="s">
        <v>10</v>
      </c>
      <c r="P54" s="161">
        <v>3</v>
      </c>
      <c r="Q54" s="161" t="s">
        <v>12</v>
      </c>
      <c r="R54" s="42" t="s">
        <v>13</v>
      </c>
      <c r="S54" s="46">
        <f t="shared" si="3"/>
        <v>51324840</v>
      </c>
    </row>
    <row r="55" spans="1:19" ht="15" customHeight="1">
      <c r="A55" s="24"/>
      <c r="B55" s="58"/>
      <c r="C55" s="67"/>
      <c r="D55" s="35"/>
      <c r="E55" s="36"/>
      <c r="F55" s="37"/>
      <c r="G55" s="38" t="s">
        <v>14</v>
      </c>
      <c r="H55" s="39">
        <v>52040</v>
      </c>
      <c r="I55" s="40" t="s">
        <v>9</v>
      </c>
      <c r="J55" s="40" t="s">
        <v>10</v>
      </c>
      <c r="K55" s="41">
        <v>0.9</v>
      </c>
      <c r="L55" s="40" t="s">
        <v>10</v>
      </c>
      <c r="M55" s="161">
        <v>365</v>
      </c>
      <c r="N55" s="161" t="s">
        <v>11</v>
      </c>
      <c r="O55" s="161" t="s">
        <v>10</v>
      </c>
      <c r="P55" s="161">
        <v>10</v>
      </c>
      <c r="Q55" s="161" t="s">
        <v>12</v>
      </c>
      <c r="R55" s="42" t="s">
        <v>13</v>
      </c>
      <c r="S55" s="46">
        <f t="shared" si="3"/>
        <v>170951400</v>
      </c>
    </row>
    <row r="56" spans="1:19" ht="15" customHeight="1">
      <c r="A56" s="24"/>
      <c r="B56" s="58"/>
      <c r="C56" s="67"/>
      <c r="D56" s="35"/>
      <c r="E56" s="36"/>
      <c r="F56" s="37"/>
      <c r="G56" s="38" t="s">
        <v>15</v>
      </c>
      <c r="H56" s="39">
        <v>47990</v>
      </c>
      <c r="I56" s="40" t="s">
        <v>9</v>
      </c>
      <c r="J56" s="40" t="s">
        <v>10</v>
      </c>
      <c r="K56" s="41">
        <v>0.9</v>
      </c>
      <c r="L56" s="40" t="s">
        <v>10</v>
      </c>
      <c r="M56" s="161">
        <v>365</v>
      </c>
      <c r="N56" s="161" t="s">
        <v>11</v>
      </c>
      <c r="O56" s="161" t="s">
        <v>10</v>
      </c>
      <c r="P56" s="161">
        <v>7</v>
      </c>
      <c r="Q56" s="161" t="s">
        <v>12</v>
      </c>
      <c r="R56" s="42" t="s">
        <v>13</v>
      </c>
      <c r="S56" s="46">
        <f t="shared" si="3"/>
        <v>110353010</v>
      </c>
    </row>
    <row r="57" spans="1:19" ht="15" customHeight="1">
      <c r="A57" s="24"/>
      <c r="B57" s="58"/>
      <c r="C57" s="67"/>
      <c r="D57" s="35"/>
      <c r="E57" s="36"/>
      <c r="F57" s="37"/>
      <c r="G57" s="38" t="s">
        <v>220</v>
      </c>
      <c r="H57" s="39">
        <v>47990</v>
      </c>
      <c r="I57" s="40" t="s">
        <v>9</v>
      </c>
      <c r="J57" s="40" t="s">
        <v>10</v>
      </c>
      <c r="K57" s="41">
        <v>0.9</v>
      </c>
      <c r="L57" s="40" t="s">
        <v>10</v>
      </c>
      <c r="M57" s="161">
        <v>365</v>
      </c>
      <c r="N57" s="161" t="s">
        <v>11</v>
      </c>
      <c r="O57" s="161" t="s">
        <v>10</v>
      </c>
      <c r="P57" s="161">
        <v>5</v>
      </c>
      <c r="Q57" s="161" t="s">
        <v>12</v>
      </c>
      <c r="R57" s="42" t="s">
        <v>13</v>
      </c>
      <c r="S57" s="46">
        <f t="shared" si="3"/>
        <v>78823580</v>
      </c>
    </row>
    <row r="58" spans="1:19" ht="15" customHeight="1">
      <c r="A58" s="24"/>
      <c r="B58" s="58"/>
      <c r="C58" s="67"/>
      <c r="D58" s="35"/>
      <c r="E58" s="36"/>
      <c r="F58" s="37"/>
      <c r="G58" s="38" t="s">
        <v>8</v>
      </c>
      <c r="H58" s="39">
        <v>56080</v>
      </c>
      <c r="I58" s="40" t="s">
        <v>9</v>
      </c>
      <c r="J58" s="40" t="s">
        <v>10</v>
      </c>
      <c r="K58" s="41">
        <v>1</v>
      </c>
      <c r="L58" s="40" t="s">
        <v>10</v>
      </c>
      <c r="M58" s="161">
        <v>365</v>
      </c>
      <c r="N58" s="161" t="s">
        <v>11</v>
      </c>
      <c r="O58" s="161" t="s">
        <v>10</v>
      </c>
      <c r="P58" s="161">
        <v>5</v>
      </c>
      <c r="Q58" s="161" t="s">
        <v>12</v>
      </c>
      <c r="R58" s="42" t="s">
        <v>13</v>
      </c>
      <c r="S58" s="46">
        <f t="shared" si="3"/>
        <v>102346000</v>
      </c>
    </row>
    <row r="59" spans="1:19" ht="15" customHeight="1">
      <c r="A59" s="24"/>
      <c r="B59" s="58"/>
      <c r="C59" s="67"/>
      <c r="D59" s="35"/>
      <c r="E59" s="36"/>
      <c r="F59" s="37"/>
      <c r="G59" s="38" t="s">
        <v>14</v>
      </c>
      <c r="H59" s="39">
        <v>52040</v>
      </c>
      <c r="I59" s="40" t="s">
        <v>9</v>
      </c>
      <c r="J59" s="40" t="s">
        <v>10</v>
      </c>
      <c r="K59" s="41">
        <v>1</v>
      </c>
      <c r="L59" s="40" t="s">
        <v>10</v>
      </c>
      <c r="M59" s="161">
        <v>365</v>
      </c>
      <c r="N59" s="161" t="s">
        <v>11</v>
      </c>
      <c r="O59" s="161" t="s">
        <v>10</v>
      </c>
      <c r="P59" s="161">
        <v>10</v>
      </c>
      <c r="Q59" s="161" t="s">
        <v>12</v>
      </c>
      <c r="R59" s="42" t="s">
        <v>13</v>
      </c>
      <c r="S59" s="46">
        <f t="shared" si="3"/>
        <v>189946000</v>
      </c>
    </row>
    <row r="60" spans="1:19" ht="15" customHeight="1">
      <c r="A60" s="24"/>
      <c r="B60" s="58"/>
      <c r="C60" s="67"/>
      <c r="D60" s="35"/>
      <c r="E60" s="36"/>
      <c r="F60" s="37"/>
      <c r="G60" s="38" t="s">
        <v>15</v>
      </c>
      <c r="H60" s="39">
        <v>47990</v>
      </c>
      <c r="I60" s="40" t="s">
        <v>9</v>
      </c>
      <c r="J60" s="40" t="s">
        <v>10</v>
      </c>
      <c r="K60" s="41">
        <v>1</v>
      </c>
      <c r="L60" s="40" t="s">
        <v>10</v>
      </c>
      <c r="M60" s="161">
        <v>365</v>
      </c>
      <c r="N60" s="161" t="s">
        <v>11</v>
      </c>
      <c r="O60" s="161" t="s">
        <v>10</v>
      </c>
      <c r="P60" s="161">
        <v>10</v>
      </c>
      <c r="Q60" s="161" t="s">
        <v>12</v>
      </c>
      <c r="R60" s="42" t="s">
        <v>13</v>
      </c>
      <c r="S60" s="46">
        <f t="shared" si="3"/>
        <v>175163500</v>
      </c>
    </row>
    <row r="61" spans="1:19" ht="15" customHeight="1">
      <c r="A61" s="24"/>
      <c r="B61" s="58"/>
      <c r="C61" s="67"/>
      <c r="D61" s="35"/>
      <c r="E61" s="36"/>
      <c r="F61" s="37"/>
      <c r="G61" s="38" t="s">
        <v>220</v>
      </c>
      <c r="H61" s="39">
        <v>47990</v>
      </c>
      <c r="I61" s="40" t="s">
        <v>9</v>
      </c>
      <c r="J61" s="40" t="s">
        <v>10</v>
      </c>
      <c r="K61" s="41">
        <v>1</v>
      </c>
      <c r="L61" s="40" t="s">
        <v>10</v>
      </c>
      <c r="M61" s="161">
        <v>365</v>
      </c>
      <c r="N61" s="161" t="s">
        <v>11</v>
      </c>
      <c r="O61" s="161" t="s">
        <v>10</v>
      </c>
      <c r="P61" s="161">
        <v>10</v>
      </c>
      <c r="Q61" s="161" t="s">
        <v>12</v>
      </c>
      <c r="R61" s="42" t="s">
        <v>13</v>
      </c>
      <c r="S61" s="46">
        <f t="shared" ref="S61" si="4">ROUND(H61*K61*M61*P61,-1)</f>
        <v>175163500</v>
      </c>
    </row>
    <row r="62" spans="1:19" ht="15" customHeight="1">
      <c r="A62" s="68"/>
      <c r="B62" s="232"/>
      <c r="C62" s="233"/>
      <c r="D62" s="69"/>
      <c r="E62" s="70"/>
      <c r="F62" s="234"/>
      <c r="G62" s="154" t="s">
        <v>285</v>
      </c>
      <c r="H62" s="71">
        <f>SUM(S50:S61)</f>
        <v>2242491390</v>
      </c>
      <c r="I62" s="72" t="s">
        <v>9</v>
      </c>
      <c r="J62" s="72" t="s">
        <v>10</v>
      </c>
      <c r="K62" s="235">
        <v>-3.5000000000000003E-2</v>
      </c>
      <c r="L62" s="72"/>
      <c r="M62" s="73"/>
      <c r="N62" s="73"/>
      <c r="O62" s="73"/>
      <c r="P62" s="73"/>
      <c r="Q62" s="73"/>
      <c r="R62" s="155"/>
      <c r="S62" s="236">
        <f>ROUND(H62*K62,-1)</f>
        <v>-78487200</v>
      </c>
    </row>
    <row r="63" spans="1:19" ht="17.25" customHeight="1">
      <c r="A63" s="8" t="s">
        <v>1</v>
      </c>
      <c r="B63" s="224" t="s">
        <v>2</v>
      </c>
      <c r="C63" s="224" t="s">
        <v>3</v>
      </c>
      <c r="D63" s="9" t="s">
        <v>280</v>
      </c>
      <c r="E63" s="9" t="s">
        <v>281</v>
      </c>
      <c r="F63" s="9" t="s">
        <v>4</v>
      </c>
      <c r="G63" s="267" t="s">
        <v>5</v>
      </c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8"/>
    </row>
    <row r="64" spans="1:19" ht="15" customHeight="1">
      <c r="A64" s="76" t="s">
        <v>42</v>
      </c>
      <c r="B64" s="77"/>
      <c r="C64" s="217"/>
      <c r="D64" s="16">
        <v>10000000</v>
      </c>
      <c r="E64" s="17">
        <f>E65</f>
        <v>0</v>
      </c>
      <c r="F64" s="65">
        <f t="shared" si="2"/>
        <v>-10000000</v>
      </c>
      <c r="G64" s="18"/>
      <c r="H64" s="19" t="s">
        <v>287</v>
      </c>
      <c r="I64" s="20"/>
      <c r="J64" s="20"/>
      <c r="K64" s="21"/>
      <c r="L64" s="20"/>
      <c r="M64" s="21"/>
      <c r="N64" s="21"/>
      <c r="O64" s="21"/>
      <c r="P64" s="21"/>
      <c r="Q64" s="21"/>
      <c r="R64" s="20"/>
      <c r="S64" s="22"/>
    </row>
    <row r="65" spans="1:19" ht="15" customHeight="1">
      <c r="A65" s="78"/>
      <c r="B65" s="77" t="s">
        <v>43</v>
      </c>
      <c r="C65" s="217"/>
      <c r="D65" s="16">
        <v>10000000</v>
      </c>
      <c r="E65" s="17">
        <f>E67+E66</f>
        <v>0</v>
      </c>
      <c r="F65" s="65">
        <f t="shared" si="2"/>
        <v>-10000000</v>
      </c>
      <c r="G65" s="18"/>
      <c r="H65" s="19"/>
      <c r="I65" s="20"/>
      <c r="J65" s="20"/>
      <c r="K65" s="21"/>
      <c r="L65" s="20"/>
      <c r="M65" s="21"/>
      <c r="N65" s="21"/>
      <c r="O65" s="21"/>
      <c r="P65" s="21"/>
      <c r="Q65" s="21"/>
      <c r="R65" s="20"/>
      <c r="S65" s="22"/>
    </row>
    <row r="66" spans="1:19" ht="15" customHeight="1">
      <c r="A66" s="79"/>
      <c r="B66" s="80"/>
      <c r="C66" s="219" t="s">
        <v>44</v>
      </c>
      <c r="D66" s="25">
        <v>0</v>
      </c>
      <c r="E66" s="26">
        <v>0</v>
      </c>
      <c r="F66" s="65">
        <f t="shared" si="2"/>
        <v>0</v>
      </c>
      <c r="G66" s="81"/>
      <c r="H66" s="28"/>
      <c r="I66" s="29"/>
      <c r="J66" s="29"/>
      <c r="K66" s="30"/>
      <c r="L66" s="29"/>
      <c r="M66" s="30"/>
      <c r="N66" s="30"/>
      <c r="O66" s="30"/>
      <c r="P66" s="30"/>
      <c r="Q66" s="30"/>
      <c r="R66" s="31"/>
      <c r="S66" s="32"/>
    </row>
    <row r="67" spans="1:19" ht="15" customHeight="1">
      <c r="A67" s="79"/>
      <c r="B67" s="150"/>
      <c r="C67" s="140" t="s">
        <v>198</v>
      </c>
      <c r="D67" s="25">
        <v>10000000</v>
      </c>
      <c r="E67" s="26">
        <v>0</v>
      </c>
      <c r="F67" s="65">
        <f t="shared" si="2"/>
        <v>-10000000</v>
      </c>
      <c r="G67" s="81"/>
      <c r="H67" s="28"/>
      <c r="I67" s="29"/>
      <c r="J67" s="29"/>
      <c r="K67" s="30"/>
      <c r="L67" s="29"/>
      <c r="M67" s="30"/>
      <c r="N67" s="30"/>
      <c r="O67" s="30"/>
      <c r="P67" s="30"/>
      <c r="Q67" s="30"/>
      <c r="R67" s="31"/>
      <c r="S67" s="32"/>
    </row>
    <row r="68" spans="1:19" ht="15" customHeight="1">
      <c r="A68" s="216" t="s">
        <v>45</v>
      </c>
      <c r="B68" s="77"/>
      <c r="C68" s="217"/>
      <c r="D68" s="16">
        <v>13272720</v>
      </c>
      <c r="E68" s="17">
        <f>E69</f>
        <v>60050000</v>
      </c>
      <c r="F68" s="62">
        <f t="shared" si="2"/>
        <v>46777280</v>
      </c>
      <c r="G68" s="18"/>
      <c r="H68" s="19"/>
      <c r="I68" s="20"/>
      <c r="J68" s="20"/>
      <c r="K68" s="21"/>
      <c r="L68" s="20"/>
      <c r="M68" s="21"/>
      <c r="N68" s="21"/>
      <c r="O68" s="21"/>
      <c r="P68" s="21"/>
      <c r="Q68" s="21"/>
      <c r="R68" s="20"/>
      <c r="S68" s="22"/>
    </row>
    <row r="69" spans="1:19" ht="15" customHeight="1">
      <c r="A69" s="78"/>
      <c r="B69" s="80" t="s">
        <v>46</v>
      </c>
      <c r="C69" s="75"/>
      <c r="D69" s="25">
        <v>13272720</v>
      </c>
      <c r="E69" s="26">
        <f>E70+E71</f>
        <v>60050000</v>
      </c>
      <c r="F69" s="65">
        <f t="shared" si="2"/>
        <v>46777280</v>
      </c>
      <c r="G69" s="27"/>
      <c r="H69" s="28"/>
      <c r="I69" s="29"/>
      <c r="J69" s="29"/>
      <c r="K69" s="30"/>
      <c r="L69" s="29"/>
      <c r="M69" s="30"/>
      <c r="N69" s="30"/>
      <c r="O69" s="30"/>
      <c r="P69" s="30"/>
      <c r="Q69" s="30"/>
      <c r="R69" s="29"/>
      <c r="S69" s="32"/>
    </row>
    <row r="70" spans="1:19" ht="15" customHeight="1">
      <c r="A70" s="79"/>
      <c r="B70" s="151"/>
      <c r="C70" s="141" t="s">
        <v>78</v>
      </c>
      <c r="D70" s="25">
        <v>12462720</v>
      </c>
      <c r="E70" s="26">
        <v>60000000</v>
      </c>
      <c r="F70" s="65">
        <f t="shared" si="2"/>
        <v>47537280</v>
      </c>
      <c r="G70" s="27"/>
      <c r="H70" s="28"/>
      <c r="I70" s="29"/>
      <c r="J70" s="29"/>
      <c r="K70" s="30"/>
      <c r="L70" s="29"/>
      <c r="M70" s="30"/>
      <c r="N70" s="30"/>
      <c r="O70" s="30"/>
      <c r="P70" s="30"/>
      <c r="Q70" s="30"/>
      <c r="R70" s="31"/>
      <c r="S70" s="32"/>
    </row>
    <row r="71" spans="1:19" ht="15" customHeight="1">
      <c r="A71" s="79"/>
      <c r="B71" s="150"/>
      <c r="C71" s="143" t="s">
        <v>164</v>
      </c>
      <c r="D71" s="25">
        <v>810000</v>
      </c>
      <c r="E71" s="26">
        <v>50000</v>
      </c>
      <c r="F71" s="65">
        <f t="shared" si="2"/>
        <v>-760000</v>
      </c>
      <c r="G71" s="27"/>
      <c r="H71" s="28"/>
      <c r="I71" s="29"/>
      <c r="J71" s="29"/>
      <c r="K71" s="30"/>
      <c r="L71" s="29"/>
      <c r="M71" s="30"/>
      <c r="N71" s="30"/>
      <c r="O71" s="30"/>
      <c r="P71" s="30"/>
      <c r="Q71" s="30"/>
      <c r="R71" s="31"/>
      <c r="S71" s="32"/>
    </row>
    <row r="72" spans="1:19" ht="15" customHeight="1">
      <c r="A72" s="260" t="s">
        <v>47</v>
      </c>
      <c r="B72" s="261"/>
      <c r="C72" s="271"/>
      <c r="D72" s="16">
        <v>40817480</v>
      </c>
      <c r="E72" s="17">
        <f>E73</f>
        <v>40790000</v>
      </c>
      <c r="F72" s="65">
        <f t="shared" si="2"/>
        <v>-27480</v>
      </c>
      <c r="G72" s="18"/>
      <c r="H72" s="19"/>
      <c r="I72" s="20"/>
      <c r="J72" s="20"/>
      <c r="K72" s="21"/>
      <c r="L72" s="20"/>
      <c r="M72" s="21"/>
      <c r="N72" s="21"/>
      <c r="O72" s="21"/>
      <c r="P72" s="21"/>
      <c r="Q72" s="21"/>
      <c r="R72" s="20"/>
      <c r="S72" s="22"/>
    </row>
    <row r="73" spans="1:19" ht="15" customHeight="1">
      <c r="A73" s="82"/>
      <c r="B73" s="257" t="s">
        <v>48</v>
      </c>
      <c r="C73" s="271"/>
      <c r="D73" s="25">
        <v>40817480</v>
      </c>
      <c r="E73" s="26">
        <f>E74+E75+E76</f>
        <v>40790000</v>
      </c>
      <c r="F73" s="65">
        <f t="shared" si="2"/>
        <v>-27480</v>
      </c>
      <c r="G73" s="27"/>
      <c r="H73" s="28"/>
      <c r="I73" s="29"/>
      <c r="J73" s="29"/>
      <c r="K73" s="30"/>
      <c r="L73" s="29"/>
      <c r="M73" s="30"/>
      <c r="N73" s="30"/>
      <c r="O73" s="30"/>
      <c r="P73" s="30"/>
      <c r="Q73" s="30"/>
      <c r="R73" s="29"/>
      <c r="S73" s="32"/>
    </row>
    <row r="74" spans="1:19" ht="15" customHeight="1">
      <c r="A74" s="83"/>
      <c r="B74" s="219"/>
      <c r="C74" s="85" t="s">
        <v>196</v>
      </c>
      <c r="D74" s="16">
        <v>0</v>
      </c>
      <c r="E74" s="17">
        <v>0</v>
      </c>
      <c r="F74" s="65">
        <f t="shared" si="2"/>
        <v>0</v>
      </c>
      <c r="G74" s="18"/>
      <c r="H74" s="19"/>
      <c r="I74" s="20"/>
      <c r="J74" s="20"/>
      <c r="K74" s="21"/>
      <c r="L74" s="20"/>
      <c r="M74" s="21"/>
      <c r="N74" s="21"/>
      <c r="O74" s="21"/>
      <c r="P74" s="21"/>
      <c r="Q74" s="21"/>
      <c r="R74" s="20"/>
      <c r="S74" s="22"/>
    </row>
    <row r="75" spans="1:19" ht="15" customHeight="1">
      <c r="A75" s="83"/>
      <c r="B75" s="84"/>
      <c r="C75" s="144" t="s">
        <v>197</v>
      </c>
      <c r="D75" s="16">
        <v>259120</v>
      </c>
      <c r="E75" s="17">
        <f>S75</f>
        <v>250000</v>
      </c>
      <c r="F75" s="86">
        <f t="shared" si="2"/>
        <v>-9120</v>
      </c>
      <c r="G75" s="18" t="s">
        <v>30</v>
      </c>
      <c r="H75" s="19"/>
      <c r="I75" s="20"/>
      <c r="J75" s="20"/>
      <c r="K75" s="21"/>
      <c r="L75" s="20"/>
      <c r="M75" s="21"/>
      <c r="N75" s="21"/>
      <c r="O75" s="21"/>
      <c r="P75" s="21"/>
      <c r="Q75" s="21"/>
      <c r="R75" s="20" t="s">
        <v>13</v>
      </c>
      <c r="S75" s="22">
        <v>250000</v>
      </c>
    </row>
    <row r="76" spans="1:19" ht="15" customHeight="1">
      <c r="A76" s="83"/>
      <c r="B76" s="84"/>
      <c r="C76" s="218" t="s">
        <v>201</v>
      </c>
      <c r="D76" s="35">
        <v>40558360</v>
      </c>
      <c r="E76" s="36">
        <f>SUM(S76:S81)</f>
        <v>40540000</v>
      </c>
      <c r="F76" s="63">
        <f>E76-D76</f>
        <v>-18360</v>
      </c>
      <c r="G76" s="38" t="s">
        <v>31</v>
      </c>
      <c r="H76" s="39">
        <v>30000</v>
      </c>
      <c r="I76" s="40" t="s">
        <v>9</v>
      </c>
      <c r="J76" s="40" t="s">
        <v>10</v>
      </c>
      <c r="K76" s="161">
        <v>83</v>
      </c>
      <c r="L76" s="40" t="s">
        <v>12</v>
      </c>
      <c r="M76" s="161" t="s">
        <v>10</v>
      </c>
      <c r="N76" s="161">
        <v>12</v>
      </c>
      <c r="O76" s="161" t="s">
        <v>19</v>
      </c>
      <c r="P76" s="161"/>
      <c r="Q76" s="161"/>
      <c r="R76" s="40" t="s">
        <v>13</v>
      </c>
      <c r="S76" s="43">
        <f>H76*K76*N76</f>
        <v>29880000</v>
      </c>
    </row>
    <row r="77" spans="1:19" ht="15" customHeight="1">
      <c r="A77" s="83"/>
      <c r="B77" s="84"/>
      <c r="C77" s="221"/>
      <c r="D77" s="35"/>
      <c r="E77" s="36"/>
      <c r="F77" s="63"/>
      <c r="G77" s="38" t="s">
        <v>289</v>
      </c>
      <c r="H77" s="39">
        <v>20000</v>
      </c>
      <c r="I77" s="40" t="s">
        <v>9</v>
      </c>
      <c r="J77" s="40" t="s">
        <v>10</v>
      </c>
      <c r="K77" s="161">
        <v>5</v>
      </c>
      <c r="L77" s="40" t="s">
        <v>12</v>
      </c>
      <c r="M77" s="161" t="s">
        <v>290</v>
      </c>
      <c r="N77" s="161">
        <v>12</v>
      </c>
      <c r="O77" s="161" t="s">
        <v>291</v>
      </c>
      <c r="P77" s="161"/>
      <c r="Q77" s="161"/>
      <c r="R77" s="42" t="s">
        <v>13</v>
      </c>
      <c r="S77" s="43">
        <f>H77*K77*N77</f>
        <v>1200000</v>
      </c>
    </row>
    <row r="78" spans="1:19" ht="15" customHeight="1">
      <c r="A78" s="83"/>
      <c r="B78" s="84"/>
      <c r="C78" s="218"/>
      <c r="D78" s="35"/>
      <c r="E78" s="36"/>
      <c r="F78" s="63"/>
      <c r="G78" s="38" t="s">
        <v>216</v>
      </c>
      <c r="H78" s="39">
        <v>3500000</v>
      </c>
      <c r="I78" s="40" t="s">
        <v>9</v>
      </c>
      <c r="J78" s="40" t="s">
        <v>10</v>
      </c>
      <c r="K78" s="161">
        <v>1</v>
      </c>
      <c r="L78" s="40" t="s">
        <v>28</v>
      </c>
      <c r="M78" s="161"/>
      <c r="N78" s="161"/>
      <c r="O78" s="161"/>
      <c r="P78" s="161"/>
      <c r="Q78" s="161"/>
      <c r="R78" s="42" t="s">
        <v>13</v>
      </c>
      <c r="S78" s="43">
        <f>H78*K78</f>
        <v>3500000</v>
      </c>
    </row>
    <row r="79" spans="1:19" ht="15" customHeight="1">
      <c r="A79" s="24"/>
      <c r="B79" s="40"/>
      <c r="C79" s="218"/>
      <c r="D79" s="35"/>
      <c r="E79" s="36"/>
      <c r="F79" s="63"/>
      <c r="G79" s="38" t="s">
        <v>217</v>
      </c>
      <c r="H79" s="39">
        <v>32000</v>
      </c>
      <c r="I79" s="40" t="s">
        <v>9</v>
      </c>
      <c r="J79" s="40" t="s">
        <v>10</v>
      </c>
      <c r="K79" s="161">
        <v>30</v>
      </c>
      <c r="L79" s="40" t="s">
        <v>12</v>
      </c>
      <c r="M79" s="161"/>
      <c r="N79" s="161"/>
      <c r="O79" s="161"/>
      <c r="P79" s="161"/>
      <c r="Q79" s="161"/>
      <c r="R79" s="40" t="s">
        <v>13</v>
      </c>
      <c r="S79" s="43">
        <f>H79*K79</f>
        <v>960000</v>
      </c>
    </row>
    <row r="80" spans="1:19" ht="15" customHeight="1">
      <c r="A80" s="24"/>
      <c r="B80" s="40"/>
      <c r="C80" s="218"/>
      <c r="D80" s="35"/>
      <c r="E80" s="36"/>
      <c r="F80" s="63"/>
      <c r="G80" s="38" t="s">
        <v>218</v>
      </c>
      <c r="H80" s="39">
        <v>150000</v>
      </c>
      <c r="I80" s="40" t="s">
        <v>9</v>
      </c>
      <c r="J80" s="40" t="s">
        <v>10</v>
      </c>
      <c r="K80" s="161">
        <v>30</v>
      </c>
      <c r="L80" s="40" t="s">
        <v>12</v>
      </c>
      <c r="M80" s="161"/>
      <c r="N80" s="161"/>
      <c r="O80" s="161"/>
      <c r="P80" s="161"/>
      <c r="Q80" s="161"/>
      <c r="R80" s="40" t="s">
        <v>13</v>
      </c>
      <c r="S80" s="43">
        <f>H80*K80</f>
        <v>4500000</v>
      </c>
    </row>
    <row r="81" spans="1:19" ht="15" customHeight="1">
      <c r="A81" s="68"/>
      <c r="B81" s="72"/>
      <c r="C81" s="87"/>
      <c r="D81" s="69"/>
      <c r="E81" s="70"/>
      <c r="F81" s="88"/>
      <c r="G81" s="154" t="s">
        <v>219</v>
      </c>
      <c r="H81" s="71">
        <v>500000</v>
      </c>
      <c r="I81" s="72" t="s">
        <v>9</v>
      </c>
      <c r="J81" s="72" t="s">
        <v>10</v>
      </c>
      <c r="K81" s="73">
        <v>1</v>
      </c>
      <c r="L81" s="72" t="s">
        <v>28</v>
      </c>
      <c r="M81" s="73"/>
      <c r="N81" s="73"/>
      <c r="O81" s="73"/>
      <c r="P81" s="73"/>
      <c r="Q81" s="73"/>
      <c r="R81" s="72" t="s">
        <v>13</v>
      </c>
      <c r="S81" s="89">
        <f>H81*K81</f>
        <v>500000</v>
      </c>
    </row>
    <row r="82" spans="1:19" ht="14.1" customHeight="1">
      <c r="A82" s="40"/>
      <c r="B82" s="40"/>
      <c r="C82" s="84"/>
      <c r="D82" s="63"/>
      <c r="E82" s="39"/>
      <c r="F82" s="63"/>
      <c r="G82" s="40"/>
      <c r="H82" s="39"/>
      <c r="I82" s="40"/>
      <c r="J82" s="40"/>
      <c r="K82" s="161"/>
      <c r="L82" s="40"/>
      <c r="M82" s="161"/>
      <c r="N82" s="161"/>
      <c r="O82" s="161"/>
      <c r="P82" s="161"/>
      <c r="Q82" s="161"/>
      <c r="R82" s="40"/>
      <c r="S82" s="39"/>
    </row>
    <row r="83" spans="1:19" ht="14.1" customHeight="1">
      <c r="A83" s="40"/>
      <c r="B83" s="40"/>
      <c r="C83" s="84"/>
      <c r="D83" s="63"/>
      <c r="E83" s="39"/>
      <c r="F83" s="63"/>
      <c r="G83" s="40"/>
      <c r="H83" s="39"/>
      <c r="I83" s="40"/>
      <c r="J83" s="40"/>
      <c r="K83" s="161"/>
      <c r="L83" s="40"/>
      <c r="M83" s="161"/>
      <c r="N83" s="161"/>
      <c r="O83" s="161"/>
      <c r="P83" s="161"/>
      <c r="Q83" s="161"/>
      <c r="R83" s="40"/>
      <c r="S83" s="39"/>
    </row>
    <row r="84" spans="1:19" ht="14.1" customHeight="1">
      <c r="A84" s="40"/>
      <c r="B84" s="40"/>
      <c r="C84" s="84"/>
      <c r="D84" s="63"/>
      <c r="E84" s="39"/>
      <c r="F84" s="63"/>
      <c r="G84" s="40"/>
      <c r="H84" s="39"/>
      <c r="I84" s="40"/>
      <c r="J84" s="40"/>
      <c r="K84" s="161"/>
      <c r="L84" s="40"/>
      <c r="M84" s="161"/>
      <c r="N84" s="161"/>
      <c r="O84" s="161"/>
      <c r="P84" s="161"/>
      <c r="Q84" s="161"/>
      <c r="R84" s="40"/>
      <c r="S84" s="39"/>
    </row>
    <row r="85" spans="1:19" ht="14.1" customHeight="1">
      <c r="A85" s="40"/>
      <c r="B85" s="40"/>
      <c r="C85" s="84"/>
      <c r="D85" s="63"/>
      <c r="E85" s="39"/>
      <c r="F85" s="63"/>
      <c r="G85" s="40"/>
      <c r="H85" s="39"/>
      <c r="I85" s="40"/>
      <c r="J85" s="40"/>
      <c r="K85" s="161"/>
      <c r="L85" s="40"/>
      <c r="M85" s="161"/>
      <c r="N85" s="161"/>
      <c r="O85" s="161"/>
      <c r="P85" s="161"/>
      <c r="Q85" s="161"/>
      <c r="R85" s="40"/>
      <c r="S85" s="39"/>
    </row>
    <row r="86" spans="1:19" ht="14.1" customHeight="1">
      <c r="A86" s="40"/>
      <c r="B86" s="40"/>
      <c r="C86" s="84"/>
      <c r="D86" s="63"/>
      <c r="E86" s="39"/>
      <c r="F86" s="63"/>
      <c r="G86" s="40"/>
      <c r="H86" s="39"/>
      <c r="I86" s="40"/>
      <c r="J86" s="40"/>
      <c r="K86" s="161"/>
      <c r="L86" s="40"/>
      <c r="M86" s="161"/>
      <c r="N86" s="161"/>
      <c r="O86" s="161"/>
      <c r="P86" s="161"/>
      <c r="Q86" s="161"/>
      <c r="R86" s="40"/>
      <c r="S86" s="39"/>
    </row>
    <row r="87" spans="1:19" ht="14.1" customHeight="1">
      <c r="A87" s="40"/>
      <c r="B87" s="40"/>
      <c r="C87" s="84"/>
      <c r="D87" s="63"/>
      <c r="E87" s="39"/>
      <c r="F87" s="63"/>
      <c r="G87" s="40"/>
      <c r="H87" s="39"/>
      <c r="I87" s="40"/>
      <c r="J87" s="40"/>
      <c r="K87" s="161"/>
      <c r="L87" s="40"/>
      <c r="M87" s="161"/>
      <c r="N87" s="161"/>
      <c r="O87" s="161"/>
      <c r="P87" s="161"/>
      <c r="Q87" s="161"/>
      <c r="R87" s="40"/>
      <c r="S87" s="39"/>
    </row>
    <row r="88" spans="1:19" ht="14.1" customHeight="1">
      <c r="A88" s="40"/>
      <c r="B88" s="40"/>
      <c r="C88" s="84"/>
      <c r="D88" s="63"/>
      <c r="E88" s="39"/>
      <c r="F88" s="63"/>
      <c r="G88" s="40"/>
      <c r="H88" s="39"/>
      <c r="I88" s="40"/>
      <c r="J88" s="40"/>
      <c r="K88" s="161"/>
      <c r="L88" s="40"/>
      <c r="M88" s="161"/>
      <c r="N88" s="161"/>
      <c r="O88" s="161"/>
      <c r="P88" s="161"/>
      <c r="Q88" s="161"/>
      <c r="R88" s="40"/>
      <c r="S88" s="39"/>
    </row>
    <row r="89" spans="1:19" ht="14.1" customHeight="1">
      <c r="A89" s="40"/>
      <c r="B89" s="40"/>
      <c r="C89" s="84"/>
      <c r="D89" s="63"/>
      <c r="E89" s="39"/>
      <c r="F89" s="63"/>
      <c r="G89" s="40"/>
      <c r="H89" s="39"/>
      <c r="I89" s="40"/>
      <c r="J89" s="40"/>
      <c r="K89" s="161"/>
      <c r="L89" s="40"/>
      <c r="M89" s="161"/>
      <c r="N89" s="161"/>
      <c r="O89" s="161"/>
      <c r="P89" s="161"/>
      <c r="Q89" s="161"/>
      <c r="R89" s="40"/>
      <c r="S89" s="39"/>
    </row>
    <row r="90" spans="1:19" ht="14.1" customHeight="1">
      <c r="A90" s="40"/>
      <c r="B90" s="40"/>
      <c r="C90" s="84"/>
      <c r="D90" s="63"/>
      <c r="E90" s="39"/>
      <c r="F90" s="63"/>
      <c r="G90" s="40"/>
      <c r="H90" s="39"/>
      <c r="I90" s="40"/>
      <c r="J90" s="40"/>
      <c r="K90" s="161"/>
      <c r="L90" s="40"/>
      <c r="M90" s="161"/>
      <c r="N90" s="161"/>
      <c r="O90" s="161"/>
      <c r="P90" s="161"/>
      <c r="Q90" s="161"/>
      <c r="R90" s="40"/>
      <c r="S90" s="39"/>
    </row>
    <row r="91" spans="1:19" ht="14.1" customHeight="1">
      <c r="A91" s="40"/>
      <c r="B91" s="40"/>
      <c r="C91" s="84"/>
      <c r="D91" s="63"/>
      <c r="E91" s="39"/>
      <c r="F91" s="63"/>
      <c r="G91" s="40"/>
      <c r="H91" s="39"/>
      <c r="I91" s="40"/>
      <c r="J91" s="40"/>
      <c r="K91" s="161"/>
      <c r="L91" s="40"/>
      <c r="M91" s="161"/>
      <c r="N91" s="161"/>
      <c r="O91" s="161"/>
      <c r="P91" s="161"/>
      <c r="Q91" s="161"/>
      <c r="R91" s="40"/>
      <c r="S91" s="39"/>
    </row>
    <row r="92" spans="1:19" ht="14.1" customHeight="1">
      <c r="A92" s="40"/>
      <c r="B92" s="40"/>
      <c r="C92" s="84"/>
      <c r="D92" s="63"/>
      <c r="E92" s="39"/>
      <c r="F92" s="63"/>
      <c r="G92" s="40"/>
      <c r="H92" s="39"/>
      <c r="I92" s="40"/>
      <c r="J92" s="40"/>
      <c r="K92" s="161"/>
      <c r="L92" s="40"/>
      <c r="M92" s="161"/>
      <c r="N92" s="161"/>
      <c r="O92" s="161"/>
      <c r="P92" s="161"/>
      <c r="Q92" s="161"/>
      <c r="R92" s="40"/>
      <c r="S92" s="39"/>
    </row>
    <row r="93" spans="1:19" ht="14.1" customHeight="1">
      <c r="A93" s="40"/>
      <c r="B93" s="40"/>
      <c r="C93" s="84"/>
      <c r="D93" s="63"/>
      <c r="E93" s="39"/>
      <c r="F93" s="63"/>
      <c r="G93" s="40"/>
      <c r="H93" s="39"/>
      <c r="I93" s="40"/>
      <c r="J93" s="40"/>
      <c r="K93" s="161"/>
      <c r="L93" s="40"/>
      <c r="M93" s="161"/>
      <c r="N93" s="161"/>
      <c r="O93" s="161"/>
      <c r="P93" s="161"/>
      <c r="Q93" s="161"/>
      <c r="R93" s="40"/>
      <c r="S93" s="39"/>
    </row>
    <row r="94" spans="1:19" ht="14.1" customHeight="1">
      <c r="A94" s="40"/>
      <c r="B94" s="40"/>
      <c r="C94" s="84"/>
      <c r="D94" s="63"/>
      <c r="E94" s="39"/>
      <c r="F94" s="63"/>
      <c r="G94" s="40"/>
      <c r="H94" s="39"/>
      <c r="I94" s="40"/>
      <c r="J94" s="40"/>
      <c r="K94" s="161"/>
      <c r="L94" s="40"/>
      <c r="M94" s="161"/>
      <c r="N94" s="161"/>
      <c r="O94" s="161"/>
      <c r="P94" s="161"/>
      <c r="Q94" s="161"/>
      <c r="R94" s="40"/>
      <c r="S94" s="39"/>
    </row>
    <row r="95" spans="1:19" ht="14.1" customHeight="1">
      <c r="A95" s="40"/>
      <c r="B95" s="40"/>
      <c r="C95" s="84"/>
      <c r="D95" s="63"/>
      <c r="E95" s="39"/>
      <c r="F95" s="63"/>
      <c r="G95" s="40"/>
      <c r="H95" s="39"/>
      <c r="I95" s="40"/>
      <c r="J95" s="40"/>
      <c r="K95" s="161"/>
      <c r="L95" s="40"/>
      <c r="M95" s="161"/>
      <c r="N95" s="161"/>
      <c r="O95" s="161"/>
      <c r="P95" s="161"/>
      <c r="Q95" s="161"/>
      <c r="R95" s="40"/>
      <c r="S95" s="39"/>
    </row>
    <row r="96" spans="1:19" ht="14.1" customHeight="1">
      <c r="A96" s="40"/>
      <c r="B96" s="40"/>
      <c r="C96" s="84"/>
      <c r="D96" s="63"/>
      <c r="E96" s="39"/>
      <c r="F96" s="63"/>
      <c r="G96" s="40"/>
      <c r="H96" s="39"/>
      <c r="I96" s="40"/>
      <c r="J96" s="40"/>
      <c r="K96" s="161"/>
      <c r="L96" s="40"/>
      <c r="M96" s="161"/>
      <c r="N96" s="161"/>
      <c r="O96" s="161"/>
      <c r="P96" s="161"/>
      <c r="Q96" s="161"/>
      <c r="R96" s="40"/>
      <c r="S96" s="39"/>
    </row>
    <row r="97" spans="1:19" ht="14.1" customHeight="1">
      <c r="A97" s="40"/>
      <c r="B97" s="40"/>
      <c r="C97" s="84"/>
      <c r="D97" s="63"/>
      <c r="E97" s="39"/>
      <c r="F97" s="63"/>
      <c r="G97" s="40"/>
      <c r="H97" s="39"/>
      <c r="I97" s="40"/>
      <c r="J97" s="40"/>
      <c r="K97" s="161"/>
      <c r="L97" s="40"/>
      <c r="M97" s="161"/>
      <c r="N97" s="161"/>
      <c r="O97" s="161"/>
      <c r="P97" s="161"/>
      <c r="Q97" s="161"/>
      <c r="R97" s="40"/>
      <c r="S97" s="39"/>
    </row>
    <row r="98" spans="1:19" ht="14.1" customHeight="1">
      <c r="A98" s="40"/>
      <c r="B98" s="40"/>
      <c r="C98" s="84"/>
      <c r="D98" s="63"/>
      <c r="E98" s="39"/>
      <c r="F98" s="63"/>
      <c r="G98" s="40"/>
      <c r="H98" s="39"/>
      <c r="I98" s="40"/>
      <c r="J98" s="40"/>
      <c r="K98" s="161"/>
      <c r="L98" s="40"/>
      <c r="M98" s="161"/>
      <c r="N98" s="161"/>
      <c r="O98" s="161"/>
      <c r="P98" s="161"/>
      <c r="Q98" s="161"/>
      <c r="R98" s="40"/>
      <c r="S98" s="39"/>
    </row>
    <row r="99" spans="1:19" ht="14.1" customHeight="1">
      <c r="A99" s="40"/>
      <c r="B99" s="40"/>
      <c r="C99" s="84"/>
      <c r="D99" s="63"/>
      <c r="E99" s="39"/>
      <c r="F99" s="63"/>
      <c r="G99" s="40"/>
      <c r="H99" s="39"/>
      <c r="I99" s="40"/>
      <c r="J99" s="40"/>
      <c r="K99" s="161"/>
      <c r="L99" s="40"/>
      <c r="M99" s="161"/>
      <c r="N99" s="161"/>
      <c r="O99" s="161"/>
      <c r="P99" s="161"/>
      <c r="Q99" s="161"/>
      <c r="R99" s="40"/>
      <c r="S99" s="39"/>
    </row>
    <row r="100" spans="1:19" ht="14.1" customHeight="1">
      <c r="A100" s="40"/>
      <c r="B100" s="40"/>
      <c r="C100" s="84"/>
      <c r="D100" s="63"/>
      <c r="E100" s="39"/>
      <c r="F100" s="63"/>
      <c r="G100" s="40"/>
      <c r="H100" s="39"/>
      <c r="I100" s="40"/>
      <c r="J100" s="40"/>
      <c r="K100" s="161"/>
      <c r="L100" s="40"/>
      <c r="M100" s="161"/>
      <c r="N100" s="161"/>
      <c r="O100" s="161"/>
      <c r="P100" s="161"/>
      <c r="Q100" s="161"/>
      <c r="R100" s="40"/>
      <c r="S100" s="39"/>
    </row>
    <row r="101" spans="1:19" ht="14.1" customHeight="1">
      <c r="A101" s="40"/>
      <c r="B101" s="40"/>
      <c r="C101" s="84"/>
      <c r="D101" s="63"/>
      <c r="E101" s="39"/>
      <c r="F101" s="63"/>
      <c r="G101" s="40"/>
      <c r="H101" s="39"/>
      <c r="I101" s="40"/>
      <c r="J101" s="40"/>
      <c r="K101" s="161"/>
      <c r="L101" s="40"/>
      <c r="M101" s="161"/>
      <c r="N101" s="161"/>
      <c r="O101" s="161"/>
      <c r="P101" s="161"/>
      <c r="Q101" s="161"/>
      <c r="R101" s="40"/>
      <c r="S101" s="39"/>
    </row>
    <row r="102" spans="1:19" ht="14.1" customHeight="1">
      <c r="A102" s="40"/>
      <c r="B102" s="40"/>
      <c r="C102" s="84"/>
      <c r="D102" s="63"/>
      <c r="E102" s="39"/>
      <c r="F102" s="63"/>
      <c r="G102" s="40"/>
      <c r="H102" s="39"/>
      <c r="I102" s="40"/>
      <c r="J102" s="40"/>
      <c r="K102" s="161"/>
      <c r="L102" s="40"/>
      <c r="M102" s="161"/>
      <c r="N102" s="161"/>
      <c r="O102" s="161"/>
      <c r="P102" s="161"/>
      <c r="Q102" s="161"/>
      <c r="R102" s="40"/>
      <c r="S102" s="39"/>
    </row>
    <row r="103" spans="1:19" ht="14.1" customHeight="1">
      <c r="A103" s="40"/>
      <c r="B103" s="40"/>
      <c r="C103" s="84"/>
      <c r="D103" s="63"/>
      <c r="E103" s="39"/>
      <c r="F103" s="63"/>
      <c r="G103" s="40"/>
      <c r="H103" s="39"/>
      <c r="I103" s="40"/>
      <c r="J103" s="40"/>
      <c r="K103" s="161"/>
      <c r="L103" s="40"/>
      <c r="M103" s="161"/>
      <c r="N103" s="161"/>
      <c r="O103" s="161"/>
      <c r="P103" s="161"/>
      <c r="Q103" s="161"/>
      <c r="R103" s="40"/>
      <c r="S103" s="39"/>
    </row>
    <row r="104" spans="1:19" ht="14.1" customHeight="1">
      <c r="A104" s="40"/>
      <c r="B104" s="40"/>
      <c r="C104" s="84"/>
      <c r="D104" s="63"/>
      <c r="E104" s="39"/>
      <c r="F104" s="63"/>
      <c r="G104" s="40"/>
      <c r="H104" s="39"/>
      <c r="I104" s="40"/>
      <c r="J104" s="40"/>
      <c r="K104" s="161"/>
      <c r="L104" s="40"/>
      <c r="M104" s="161"/>
      <c r="N104" s="161"/>
      <c r="O104" s="161"/>
      <c r="P104" s="161"/>
      <c r="Q104" s="161"/>
      <c r="R104" s="40"/>
      <c r="S104" s="39"/>
    </row>
    <row r="105" spans="1:19" ht="14.1" customHeight="1">
      <c r="A105" s="40"/>
      <c r="B105" s="40"/>
      <c r="C105" s="84"/>
      <c r="D105" s="63"/>
      <c r="E105" s="39"/>
      <c r="F105" s="63"/>
      <c r="G105" s="40"/>
      <c r="H105" s="39"/>
      <c r="I105" s="40"/>
      <c r="J105" s="40"/>
      <c r="K105" s="161"/>
      <c r="L105" s="40"/>
      <c r="M105" s="161"/>
      <c r="N105" s="161"/>
      <c r="O105" s="161"/>
      <c r="P105" s="161"/>
      <c r="Q105" s="161"/>
      <c r="R105" s="40"/>
      <c r="S105" s="39"/>
    </row>
    <row r="106" spans="1:19" ht="14.1" customHeight="1">
      <c r="A106" s="40"/>
      <c r="B106" s="40"/>
      <c r="C106" s="84"/>
      <c r="D106" s="63"/>
      <c r="E106" s="39"/>
      <c r="F106" s="63"/>
      <c r="G106" s="40"/>
      <c r="H106" s="39"/>
      <c r="I106" s="40"/>
      <c r="J106" s="40"/>
      <c r="K106" s="161"/>
      <c r="L106" s="40"/>
      <c r="M106" s="161"/>
      <c r="N106" s="161"/>
      <c r="O106" s="161"/>
      <c r="P106" s="161"/>
      <c r="Q106" s="161"/>
      <c r="R106" s="40"/>
      <c r="S106" s="39"/>
    </row>
    <row r="107" spans="1:19" ht="14.1" customHeight="1">
      <c r="A107" s="40"/>
      <c r="B107" s="40"/>
      <c r="C107" s="84"/>
      <c r="D107" s="63"/>
      <c r="E107" s="39"/>
      <c r="F107" s="63"/>
      <c r="G107" s="40"/>
      <c r="H107" s="39"/>
      <c r="I107" s="40"/>
      <c r="J107" s="40"/>
      <c r="K107" s="161"/>
      <c r="L107" s="40"/>
      <c r="M107" s="161"/>
      <c r="N107" s="161"/>
      <c r="O107" s="161"/>
      <c r="P107" s="161"/>
      <c r="Q107" s="161"/>
      <c r="R107" s="40"/>
      <c r="S107" s="39"/>
    </row>
    <row r="108" spans="1:19" ht="14.1" customHeight="1">
      <c r="A108" s="40"/>
      <c r="B108" s="40"/>
      <c r="C108" s="84"/>
      <c r="D108" s="63"/>
      <c r="E108" s="39"/>
      <c r="F108" s="63"/>
      <c r="G108" s="40"/>
      <c r="H108" s="39"/>
      <c r="I108" s="40"/>
      <c r="J108" s="40"/>
      <c r="K108" s="161"/>
      <c r="L108" s="40"/>
      <c r="M108" s="161"/>
      <c r="N108" s="161"/>
      <c r="O108" s="161"/>
      <c r="P108" s="161"/>
      <c r="Q108" s="161"/>
      <c r="R108" s="40"/>
      <c r="S108" s="39"/>
    </row>
    <row r="109" spans="1:19" ht="14.1" customHeight="1">
      <c r="A109" s="40"/>
      <c r="B109" s="40"/>
      <c r="C109" s="84"/>
      <c r="D109" s="63"/>
      <c r="E109" s="39"/>
      <c r="F109" s="63"/>
      <c r="G109" s="40"/>
      <c r="H109" s="39"/>
      <c r="I109" s="40"/>
      <c r="J109" s="40"/>
      <c r="K109" s="161"/>
      <c r="L109" s="40"/>
      <c r="M109" s="161"/>
      <c r="N109" s="161"/>
      <c r="O109" s="161"/>
      <c r="P109" s="161"/>
      <c r="Q109" s="161"/>
      <c r="R109" s="40"/>
      <c r="S109" s="39"/>
    </row>
    <row r="110" spans="1:19" ht="14.1" customHeight="1">
      <c r="A110" s="40"/>
      <c r="B110" s="40"/>
      <c r="C110" s="84"/>
      <c r="D110" s="63"/>
      <c r="E110" s="39"/>
      <c r="F110" s="63"/>
      <c r="G110" s="40"/>
      <c r="H110" s="39"/>
      <c r="I110" s="40"/>
      <c r="J110" s="40"/>
      <c r="K110" s="161"/>
      <c r="L110" s="40"/>
      <c r="M110" s="161"/>
      <c r="N110" s="161"/>
      <c r="O110" s="161"/>
      <c r="P110" s="161"/>
      <c r="Q110" s="161"/>
      <c r="R110" s="40"/>
      <c r="S110" s="39"/>
    </row>
    <row r="111" spans="1:19" ht="14.1" customHeight="1">
      <c r="A111" s="40"/>
      <c r="B111" s="40"/>
      <c r="C111" s="84"/>
      <c r="D111" s="63"/>
      <c r="E111" s="39"/>
      <c r="F111" s="63"/>
      <c r="G111" s="40"/>
      <c r="H111" s="39"/>
      <c r="I111" s="40"/>
      <c r="J111" s="40"/>
      <c r="K111" s="161"/>
      <c r="L111" s="40"/>
      <c r="M111" s="161"/>
      <c r="N111" s="161"/>
      <c r="O111" s="161"/>
      <c r="P111" s="161"/>
      <c r="Q111" s="161"/>
      <c r="R111" s="40"/>
      <c r="S111" s="39"/>
    </row>
    <row r="112" spans="1:19" ht="14.1" customHeight="1">
      <c r="A112" s="40"/>
      <c r="B112" s="40"/>
      <c r="C112" s="84"/>
      <c r="D112" s="63"/>
      <c r="E112" s="39"/>
      <c r="F112" s="63"/>
      <c r="G112" s="40"/>
      <c r="H112" s="39"/>
      <c r="I112" s="40"/>
      <c r="J112" s="40"/>
      <c r="K112" s="161"/>
      <c r="L112" s="40"/>
      <c r="M112" s="161"/>
      <c r="N112" s="161"/>
      <c r="O112" s="161"/>
      <c r="P112" s="161"/>
      <c r="Q112" s="161"/>
      <c r="R112" s="40"/>
      <c r="S112" s="39"/>
    </row>
    <row r="113" spans="1:19" ht="14.1" customHeight="1">
      <c r="A113" s="40"/>
      <c r="B113" s="40"/>
      <c r="C113" s="84"/>
      <c r="D113" s="63"/>
      <c r="E113" s="39"/>
      <c r="F113" s="63"/>
      <c r="G113" s="40"/>
      <c r="H113" s="39"/>
      <c r="I113" s="40"/>
      <c r="J113" s="40"/>
      <c r="K113" s="161"/>
      <c r="L113" s="40"/>
      <c r="M113" s="161"/>
      <c r="N113" s="161"/>
      <c r="O113" s="161"/>
      <c r="P113" s="161"/>
      <c r="Q113" s="161"/>
      <c r="R113" s="40"/>
      <c r="S113" s="39"/>
    </row>
    <row r="114" spans="1:19" ht="14.1" customHeight="1">
      <c r="A114" s="40"/>
      <c r="B114" s="40"/>
      <c r="C114" s="84"/>
      <c r="D114" s="63"/>
      <c r="E114" s="39"/>
      <c r="F114" s="63"/>
      <c r="G114" s="40"/>
      <c r="H114" s="39"/>
      <c r="I114" s="40"/>
      <c r="J114" s="40"/>
      <c r="K114" s="161"/>
      <c r="L114" s="40"/>
      <c r="M114" s="161"/>
      <c r="N114" s="161"/>
      <c r="O114" s="161"/>
      <c r="P114" s="161"/>
      <c r="Q114" s="161"/>
      <c r="R114" s="40"/>
      <c r="S114" s="39"/>
    </row>
    <row r="115" spans="1:19" ht="14.1" customHeight="1">
      <c r="A115" s="40"/>
      <c r="B115" s="40"/>
      <c r="C115" s="84"/>
      <c r="D115" s="63"/>
      <c r="E115" s="39"/>
      <c r="F115" s="63"/>
      <c r="G115" s="40"/>
      <c r="H115" s="39"/>
      <c r="I115" s="40"/>
      <c r="J115" s="40"/>
      <c r="K115" s="161"/>
      <c r="L115" s="40"/>
      <c r="M115" s="161"/>
      <c r="N115" s="161"/>
      <c r="O115" s="161"/>
      <c r="P115" s="161"/>
      <c r="Q115" s="161"/>
      <c r="R115" s="40"/>
      <c r="S115" s="39"/>
    </row>
    <row r="116" spans="1:19" ht="14.1" customHeight="1">
      <c r="A116" s="40"/>
      <c r="B116" s="40"/>
      <c r="C116" s="84"/>
      <c r="D116" s="63"/>
      <c r="E116" s="39"/>
      <c r="F116" s="63"/>
      <c r="G116" s="40"/>
      <c r="H116" s="39"/>
      <c r="I116" s="40"/>
      <c r="J116" s="40"/>
      <c r="K116" s="161"/>
      <c r="L116" s="40"/>
      <c r="M116" s="161"/>
      <c r="N116" s="161"/>
      <c r="O116" s="161"/>
      <c r="P116" s="161"/>
      <c r="Q116" s="161"/>
      <c r="R116" s="40"/>
      <c r="S116" s="39"/>
    </row>
    <row r="117" spans="1:19" ht="14.1" customHeight="1">
      <c r="A117" s="40"/>
      <c r="B117" s="40"/>
      <c r="C117" s="84"/>
      <c r="D117" s="63"/>
      <c r="E117" s="39"/>
      <c r="F117" s="63"/>
      <c r="G117" s="40"/>
      <c r="H117" s="39"/>
      <c r="I117" s="40"/>
      <c r="J117" s="40"/>
      <c r="K117" s="161"/>
      <c r="L117" s="40"/>
      <c r="M117" s="161"/>
      <c r="N117" s="161"/>
      <c r="O117" s="161"/>
      <c r="P117" s="161"/>
      <c r="Q117" s="161"/>
      <c r="R117" s="40"/>
      <c r="S117" s="39"/>
    </row>
    <row r="118" spans="1:19" ht="14.1" customHeight="1">
      <c r="A118" s="40"/>
      <c r="B118" s="40"/>
      <c r="C118" s="84"/>
      <c r="D118" s="63"/>
      <c r="E118" s="39"/>
      <c r="F118" s="63"/>
      <c r="G118" s="40"/>
      <c r="H118" s="39"/>
      <c r="I118" s="40"/>
      <c r="J118" s="40"/>
      <c r="K118" s="161"/>
      <c r="L118" s="40"/>
      <c r="M118" s="161"/>
      <c r="N118" s="161"/>
      <c r="O118" s="161"/>
      <c r="P118" s="161"/>
      <c r="Q118" s="161"/>
      <c r="R118" s="40"/>
      <c r="S118" s="39"/>
    </row>
    <row r="119" spans="1:19" ht="14.1" customHeight="1">
      <c r="A119" s="40"/>
      <c r="B119" s="40"/>
      <c r="C119" s="84"/>
      <c r="D119" s="63"/>
      <c r="E119" s="39"/>
      <c r="F119" s="63"/>
      <c r="G119" s="40"/>
      <c r="H119" s="39"/>
      <c r="I119" s="40"/>
      <c r="J119" s="40"/>
      <c r="K119" s="161"/>
      <c r="L119" s="40"/>
      <c r="M119" s="161"/>
      <c r="N119" s="161"/>
      <c r="O119" s="161"/>
      <c r="P119" s="161"/>
      <c r="Q119" s="161"/>
      <c r="R119" s="40"/>
      <c r="S119" s="39"/>
    </row>
    <row r="120" spans="1:19" ht="14.1" customHeight="1">
      <c r="A120" s="40"/>
      <c r="B120" s="40"/>
      <c r="C120" s="84"/>
      <c r="D120" s="63"/>
      <c r="E120" s="39"/>
      <c r="F120" s="63"/>
      <c r="G120" s="40"/>
      <c r="H120" s="39"/>
      <c r="I120" s="40"/>
      <c r="J120" s="40"/>
      <c r="K120" s="161"/>
      <c r="L120" s="40"/>
      <c r="M120" s="161"/>
      <c r="N120" s="161"/>
      <c r="O120" s="161"/>
      <c r="P120" s="161"/>
      <c r="Q120" s="161"/>
      <c r="R120" s="40"/>
      <c r="S120" s="39"/>
    </row>
    <row r="121" spans="1:19" ht="14.1" customHeight="1">
      <c r="A121" s="40"/>
      <c r="B121" s="40"/>
      <c r="C121" s="84"/>
      <c r="D121" s="63"/>
      <c r="E121" s="39"/>
      <c r="F121" s="63"/>
      <c r="G121" s="40"/>
      <c r="H121" s="39"/>
      <c r="I121" s="40"/>
      <c r="J121" s="40"/>
      <c r="K121" s="161"/>
      <c r="L121" s="40"/>
      <c r="M121" s="161"/>
      <c r="N121" s="161"/>
      <c r="O121" s="161"/>
      <c r="P121" s="161"/>
      <c r="Q121" s="161"/>
      <c r="R121" s="40"/>
      <c r="S121" s="39"/>
    </row>
    <row r="122" spans="1:19" ht="14.1" customHeight="1">
      <c r="A122" s="40"/>
      <c r="B122" s="40"/>
      <c r="C122" s="84"/>
      <c r="D122" s="63"/>
      <c r="E122" s="39"/>
      <c r="F122" s="63"/>
      <c r="G122" s="40"/>
      <c r="H122" s="39"/>
      <c r="I122" s="40"/>
      <c r="J122" s="40"/>
      <c r="K122" s="161"/>
      <c r="L122" s="40"/>
      <c r="M122" s="161"/>
      <c r="N122" s="161"/>
      <c r="O122" s="161"/>
      <c r="P122" s="161"/>
      <c r="Q122" s="161"/>
      <c r="R122" s="40"/>
      <c r="S122" s="39"/>
    </row>
    <row r="123" spans="1:19" ht="14.1" customHeight="1">
      <c r="A123" s="40"/>
      <c r="B123" s="40"/>
      <c r="C123" s="84"/>
      <c r="D123" s="63"/>
      <c r="E123" s="39"/>
      <c r="F123" s="63"/>
      <c r="G123" s="40"/>
      <c r="H123" s="39"/>
      <c r="I123" s="40"/>
      <c r="J123" s="40"/>
      <c r="K123" s="161"/>
      <c r="L123" s="40"/>
      <c r="M123" s="161"/>
      <c r="N123" s="161"/>
      <c r="O123" s="161"/>
      <c r="P123" s="161"/>
      <c r="Q123" s="161"/>
      <c r="R123" s="40"/>
      <c r="S123" s="39"/>
    </row>
    <row r="124" spans="1:19" ht="14.1" customHeight="1">
      <c r="A124" s="40"/>
      <c r="B124" s="40"/>
      <c r="C124" s="84"/>
      <c r="D124" s="63"/>
      <c r="E124" s="39"/>
      <c r="F124" s="63"/>
      <c r="G124" s="40"/>
      <c r="H124" s="39"/>
      <c r="I124" s="40"/>
      <c r="J124" s="40"/>
      <c r="K124" s="161"/>
      <c r="L124" s="40"/>
      <c r="M124" s="161"/>
      <c r="N124" s="161"/>
      <c r="O124" s="161"/>
      <c r="P124" s="161"/>
      <c r="Q124" s="161"/>
      <c r="R124" s="40"/>
      <c r="S124" s="39"/>
    </row>
    <row r="125" spans="1:19" ht="14.1" customHeight="1">
      <c r="A125" s="40"/>
      <c r="B125" s="40"/>
      <c r="C125" s="84"/>
      <c r="D125" s="63"/>
      <c r="E125" s="39"/>
      <c r="F125" s="63"/>
      <c r="G125" s="40"/>
      <c r="H125" s="39"/>
      <c r="I125" s="40"/>
      <c r="J125" s="40"/>
      <c r="K125" s="161"/>
      <c r="L125" s="40"/>
      <c r="M125" s="161"/>
      <c r="N125" s="161"/>
      <c r="O125" s="161"/>
      <c r="P125" s="161"/>
      <c r="Q125" s="161"/>
      <c r="R125" s="40"/>
      <c r="S125" s="39"/>
    </row>
    <row r="126" spans="1:19" ht="14.1" customHeight="1">
      <c r="A126" s="40"/>
      <c r="B126" s="40"/>
      <c r="C126" s="84"/>
      <c r="D126" s="63"/>
      <c r="E126" s="39"/>
      <c r="F126" s="63"/>
      <c r="G126" s="40"/>
      <c r="H126" s="39"/>
      <c r="I126" s="40"/>
      <c r="J126" s="40"/>
      <c r="K126" s="161"/>
      <c r="L126" s="40"/>
      <c r="M126" s="161"/>
      <c r="N126" s="161"/>
      <c r="O126" s="161"/>
      <c r="P126" s="161"/>
      <c r="Q126" s="161"/>
      <c r="R126" s="40"/>
      <c r="S126" s="39"/>
    </row>
    <row r="127" spans="1:19" ht="14.1" customHeight="1">
      <c r="A127" s="40"/>
      <c r="B127" s="40"/>
      <c r="C127" s="84"/>
      <c r="D127" s="63"/>
      <c r="E127" s="39"/>
      <c r="F127" s="63"/>
      <c r="G127" s="40"/>
      <c r="H127" s="39"/>
      <c r="I127" s="40"/>
      <c r="J127" s="40"/>
      <c r="K127" s="161"/>
      <c r="L127" s="40"/>
      <c r="M127" s="161"/>
      <c r="N127" s="161"/>
      <c r="O127" s="161"/>
      <c r="P127" s="161"/>
      <c r="Q127" s="161"/>
      <c r="R127" s="40"/>
      <c r="S127" s="39"/>
    </row>
    <row r="128" spans="1:19" ht="14.1" customHeight="1">
      <c r="A128" s="40"/>
      <c r="B128" s="40"/>
      <c r="C128" s="84"/>
      <c r="D128" s="63"/>
      <c r="E128" s="39"/>
      <c r="F128" s="63"/>
      <c r="G128" s="40"/>
      <c r="H128" s="39"/>
      <c r="I128" s="40"/>
      <c r="J128" s="40"/>
      <c r="K128" s="161"/>
      <c r="L128" s="40"/>
      <c r="M128" s="161"/>
      <c r="N128" s="161"/>
      <c r="O128" s="161"/>
      <c r="P128" s="161"/>
      <c r="Q128" s="161"/>
      <c r="R128" s="40"/>
      <c r="S128" s="39"/>
    </row>
    <row r="129" spans="1:19" ht="45" customHeight="1">
      <c r="A129" s="272" t="s">
        <v>282</v>
      </c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</row>
    <row r="130" spans="1:19" ht="24.75" customHeight="1">
      <c r="A130" s="2" t="s">
        <v>223</v>
      </c>
      <c r="B130" s="90"/>
      <c r="C130" s="4"/>
      <c r="D130" s="5"/>
      <c r="E130" s="6"/>
      <c r="F130" s="5"/>
      <c r="G130" s="40"/>
      <c r="H130" s="39"/>
      <c r="I130" s="40"/>
      <c r="J130" s="40"/>
      <c r="K130" s="161"/>
      <c r="L130" s="40"/>
      <c r="M130" s="161"/>
      <c r="N130" s="161"/>
      <c r="O130" s="161"/>
      <c r="P130" s="161"/>
      <c r="Q130" s="161"/>
      <c r="R130" s="40"/>
      <c r="S130" s="63" t="s">
        <v>0</v>
      </c>
    </row>
    <row r="131" spans="1:19" ht="19.5" customHeight="1">
      <c r="A131" s="8" t="s">
        <v>1</v>
      </c>
      <c r="B131" s="244" t="s">
        <v>2</v>
      </c>
      <c r="C131" s="244" t="s">
        <v>3</v>
      </c>
      <c r="D131" s="9" t="s">
        <v>280</v>
      </c>
      <c r="E131" s="9" t="s">
        <v>281</v>
      </c>
      <c r="F131" s="9" t="s">
        <v>4</v>
      </c>
      <c r="G131" s="267" t="s">
        <v>5</v>
      </c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8"/>
    </row>
    <row r="132" spans="1:19" ht="15" customHeight="1">
      <c r="A132" s="273" t="s">
        <v>32</v>
      </c>
      <c r="B132" s="273"/>
      <c r="C132" s="274"/>
      <c r="D132" s="91">
        <v>2637654060</v>
      </c>
      <c r="E132" s="92">
        <f>ROUND(E133+E204+E211+E233+E236+E239+E243+E246+E250+E253,-1)</f>
        <v>3062108180</v>
      </c>
      <c r="F132" s="93">
        <f t="shared" ref="F132:F136" si="5">E132-D132</f>
        <v>424454120</v>
      </c>
      <c r="G132" s="94">
        <f>E4-E132</f>
        <v>0</v>
      </c>
      <c r="H132" s="95"/>
      <c r="I132" s="96"/>
      <c r="J132" s="96"/>
      <c r="K132" s="97"/>
      <c r="L132" s="96"/>
      <c r="M132" s="97"/>
      <c r="N132" s="97"/>
      <c r="O132" s="97"/>
      <c r="P132" s="97"/>
      <c r="Q132" s="97"/>
      <c r="R132" s="96"/>
      <c r="S132" s="98"/>
    </row>
    <row r="133" spans="1:19" ht="15" customHeight="1">
      <c r="A133" s="275" t="s">
        <v>49</v>
      </c>
      <c r="B133" s="275"/>
      <c r="C133" s="260"/>
      <c r="D133" s="99">
        <v>1991564350</v>
      </c>
      <c r="E133" s="17">
        <f>E134+E154+E159</f>
        <v>2370160550</v>
      </c>
      <c r="F133" s="52">
        <f t="shared" si="5"/>
        <v>378596200</v>
      </c>
      <c r="G133" s="20"/>
      <c r="H133" s="19"/>
      <c r="I133" s="20"/>
      <c r="J133" s="20"/>
      <c r="K133" s="21"/>
      <c r="L133" s="20"/>
      <c r="M133" s="21"/>
      <c r="N133" s="21"/>
      <c r="O133" s="21"/>
      <c r="P133" s="21"/>
      <c r="Q133" s="21"/>
      <c r="R133" s="20"/>
      <c r="S133" s="22"/>
    </row>
    <row r="134" spans="1:19" ht="15" customHeight="1">
      <c r="A134" s="23"/>
      <c r="B134" s="240" t="s">
        <v>50</v>
      </c>
      <c r="C134" s="240"/>
      <c r="D134" s="99">
        <v>1822173260</v>
      </c>
      <c r="E134" s="17">
        <f>E135+E136+E150+E142+E143+E145</f>
        <v>2195967930</v>
      </c>
      <c r="F134" s="52">
        <f t="shared" si="5"/>
        <v>373794670</v>
      </c>
      <c r="G134" s="20"/>
      <c r="H134" s="19"/>
      <c r="I134" s="20"/>
      <c r="J134" s="20"/>
      <c r="K134" s="21"/>
      <c r="L134" s="20"/>
      <c r="M134" s="21"/>
      <c r="N134" s="21"/>
      <c r="O134" s="21"/>
      <c r="P134" s="21"/>
      <c r="Q134" s="21"/>
      <c r="R134" s="20"/>
      <c r="S134" s="22"/>
    </row>
    <row r="135" spans="1:19" ht="15" customHeight="1">
      <c r="A135" s="24"/>
      <c r="B135" s="239"/>
      <c r="C135" s="238" t="s">
        <v>51</v>
      </c>
      <c r="D135" s="64">
        <v>1045152920</v>
      </c>
      <c r="E135" s="26">
        <f>S135</f>
        <v>1315926600</v>
      </c>
      <c r="F135" s="100">
        <f t="shared" si="5"/>
        <v>270773680</v>
      </c>
      <c r="G135" s="135" t="s">
        <v>283</v>
      </c>
      <c r="H135" s="28"/>
      <c r="I135" s="29"/>
      <c r="J135" s="29"/>
      <c r="K135" s="30"/>
      <c r="L135" s="29"/>
      <c r="M135" s="30"/>
      <c r="N135" s="30"/>
      <c r="O135" s="30"/>
      <c r="P135" s="30"/>
      <c r="Q135" s="30"/>
      <c r="R135" s="31" t="s">
        <v>13</v>
      </c>
      <c r="S135" s="32">
        <v>1315926600</v>
      </c>
    </row>
    <row r="136" spans="1:19" ht="15" customHeight="1">
      <c r="A136" s="24"/>
      <c r="B136" s="38"/>
      <c r="C136" s="238" t="s">
        <v>182</v>
      </c>
      <c r="D136" s="64">
        <v>454301340</v>
      </c>
      <c r="E136" s="26">
        <f>SUM(S136:S141)</f>
        <v>435425040</v>
      </c>
      <c r="F136" s="59">
        <f t="shared" si="5"/>
        <v>-18876300</v>
      </c>
      <c r="G136" s="27" t="s">
        <v>284</v>
      </c>
      <c r="H136" s="142" t="s">
        <v>213</v>
      </c>
      <c r="I136" s="29"/>
      <c r="J136" s="29"/>
      <c r="K136" s="30"/>
      <c r="L136" s="29"/>
      <c r="M136" s="30"/>
      <c r="N136" s="30"/>
      <c r="O136" s="30"/>
      <c r="P136" s="30"/>
      <c r="Q136" s="30"/>
      <c r="R136" s="31" t="s">
        <v>13</v>
      </c>
      <c r="S136" s="32">
        <v>49200000</v>
      </c>
    </row>
    <row r="137" spans="1:19" ht="15" customHeight="1">
      <c r="A137" s="24"/>
      <c r="B137" s="38"/>
      <c r="C137" s="241"/>
      <c r="D137" s="63"/>
      <c r="E137" s="36"/>
      <c r="F137" s="37"/>
      <c r="G137" s="40" t="s">
        <v>53</v>
      </c>
      <c r="H137" s="74" t="s">
        <v>213</v>
      </c>
      <c r="I137" s="40"/>
      <c r="J137" s="40"/>
      <c r="K137" s="161"/>
      <c r="L137" s="40"/>
      <c r="M137" s="161"/>
      <c r="N137" s="161"/>
      <c r="O137" s="161"/>
      <c r="P137" s="161"/>
      <c r="Q137" s="161"/>
      <c r="R137" s="42" t="s">
        <v>13</v>
      </c>
      <c r="S137" s="43">
        <v>77355000</v>
      </c>
    </row>
    <row r="138" spans="1:19" ht="15" customHeight="1">
      <c r="A138" s="24"/>
      <c r="B138" s="38"/>
      <c r="C138" s="241"/>
      <c r="D138" s="63"/>
      <c r="E138" s="36"/>
      <c r="F138" s="37"/>
      <c r="G138" s="40" t="s">
        <v>54</v>
      </c>
      <c r="H138" s="74" t="s">
        <v>213</v>
      </c>
      <c r="I138" s="40"/>
      <c r="J138" s="40"/>
      <c r="K138" s="161"/>
      <c r="L138" s="40"/>
      <c r="M138" s="161"/>
      <c r="N138" s="161"/>
      <c r="O138" s="161"/>
      <c r="P138" s="161"/>
      <c r="Q138" s="161"/>
      <c r="R138" s="42" t="s">
        <v>13</v>
      </c>
      <c r="S138" s="43">
        <v>222102000</v>
      </c>
    </row>
    <row r="139" spans="1:19" ht="15" customHeight="1">
      <c r="A139" s="24"/>
      <c r="B139" s="38"/>
      <c r="C139" s="241"/>
      <c r="D139" s="63"/>
      <c r="E139" s="36"/>
      <c r="F139" s="37"/>
      <c r="G139" s="40" t="s">
        <v>55</v>
      </c>
      <c r="H139" s="74" t="s">
        <v>213</v>
      </c>
      <c r="I139" s="40"/>
      <c r="J139" s="40"/>
      <c r="K139" s="161"/>
      <c r="L139" s="40"/>
      <c r="M139" s="161"/>
      <c r="N139" s="161"/>
      <c r="O139" s="161"/>
      <c r="P139" s="161"/>
      <c r="Q139" s="161"/>
      <c r="R139" s="42" t="s">
        <v>13</v>
      </c>
      <c r="S139" s="43">
        <v>66368040</v>
      </c>
    </row>
    <row r="140" spans="1:19" ht="15" customHeight="1">
      <c r="A140" s="24"/>
      <c r="B140" s="38"/>
      <c r="C140" s="241"/>
      <c r="D140" s="63"/>
      <c r="E140" s="36"/>
      <c r="F140" s="37"/>
      <c r="G140" s="40" t="s">
        <v>72</v>
      </c>
      <c r="H140" s="74" t="s">
        <v>213</v>
      </c>
      <c r="I140" s="40"/>
      <c r="J140" s="40"/>
      <c r="K140" s="161"/>
      <c r="L140" s="40"/>
      <c r="M140" s="161"/>
      <c r="N140" s="161"/>
      <c r="O140" s="161"/>
      <c r="P140" s="161"/>
      <c r="Q140" s="161"/>
      <c r="R140" s="42" t="s">
        <v>13</v>
      </c>
      <c r="S140" s="43">
        <v>6000000</v>
      </c>
    </row>
    <row r="141" spans="1:19" ht="15" customHeight="1">
      <c r="A141" s="24"/>
      <c r="B141" s="38"/>
      <c r="C141" s="241"/>
      <c r="D141" s="63"/>
      <c r="E141" s="36"/>
      <c r="F141" s="37"/>
      <c r="G141" s="40" t="s">
        <v>52</v>
      </c>
      <c r="H141" s="74" t="s">
        <v>213</v>
      </c>
      <c r="I141" s="40"/>
      <c r="J141" s="40"/>
      <c r="K141" s="161"/>
      <c r="L141" s="40"/>
      <c r="M141" s="161"/>
      <c r="N141" s="161"/>
      <c r="O141" s="161"/>
      <c r="P141" s="161"/>
      <c r="Q141" s="161"/>
      <c r="R141" s="42" t="s">
        <v>13</v>
      </c>
      <c r="S141" s="43">
        <v>14400000</v>
      </c>
    </row>
    <row r="142" spans="1:19" ht="15" customHeight="1">
      <c r="A142" s="24"/>
      <c r="B142" s="58"/>
      <c r="C142" s="102" t="s">
        <v>56</v>
      </c>
      <c r="D142" s="103">
        <v>9442910</v>
      </c>
      <c r="E142" s="104">
        <f>S142</f>
        <v>9600000</v>
      </c>
      <c r="F142" s="52">
        <f>E142-D142</f>
        <v>157090</v>
      </c>
      <c r="G142" s="20" t="s">
        <v>71</v>
      </c>
      <c r="H142" s="19" t="s">
        <v>213</v>
      </c>
      <c r="I142" s="20"/>
      <c r="J142" s="20"/>
      <c r="K142" s="21"/>
      <c r="L142" s="20"/>
      <c r="M142" s="21"/>
      <c r="N142" s="21"/>
      <c r="O142" s="21"/>
      <c r="P142" s="21"/>
      <c r="Q142" s="21"/>
      <c r="R142" s="60" t="s">
        <v>13</v>
      </c>
      <c r="S142" s="22">
        <v>9600000</v>
      </c>
    </row>
    <row r="143" spans="1:19" ht="15" customHeight="1">
      <c r="A143" s="24"/>
      <c r="B143" s="58"/>
      <c r="C143" s="105" t="s">
        <v>57</v>
      </c>
      <c r="D143" s="64">
        <v>128078380</v>
      </c>
      <c r="E143" s="26">
        <f>S143+S144</f>
        <v>155573780</v>
      </c>
      <c r="F143" s="59">
        <f>E143-D143</f>
        <v>27495400</v>
      </c>
      <c r="G143" s="29" t="s">
        <v>60</v>
      </c>
      <c r="H143" s="28">
        <f>E135+E136+S150</f>
        <v>1821351640</v>
      </c>
      <c r="I143" s="29" t="s">
        <v>9</v>
      </c>
      <c r="J143" s="29" t="s">
        <v>33</v>
      </c>
      <c r="K143" s="30">
        <v>12</v>
      </c>
      <c r="L143" s="29"/>
      <c r="M143" s="30"/>
      <c r="N143" s="30"/>
      <c r="O143" s="30"/>
      <c r="P143" s="30"/>
      <c r="Q143" s="30"/>
      <c r="R143" s="29" t="s">
        <v>13</v>
      </c>
      <c r="S143" s="32">
        <f>ROUND(H143/12,-1)</f>
        <v>151779300</v>
      </c>
    </row>
    <row r="144" spans="1:19" ht="15" customHeight="1">
      <c r="A144" s="24"/>
      <c r="B144" s="58"/>
      <c r="C144" s="145"/>
      <c r="D144" s="106"/>
      <c r="E144" s="47"/>
      <c r="F144" s="11"/>
      <c r="G144" s="49" t="s">
        <v>178</v>
      </c>
      <c r="H144" s="48">
        <f>S143</f>
        <v>151779300</v>
      </c>
      <c r="I144" s="49" t="s">
        <v>9</v>
      </c>
      <c r="J144" s="49" t="s">
        <v>10</v>
      </c>
      <c r="K144" s="146">
        <v>2.5000000000000001E-2</v>
      </c>
      <c r="L144" s="49"/>
      <c r="M144" s="14"/>
      <c r="N144" s="14"/>
      <c r="O144" s="14"/>
      <c r="P144" s="14"/>
      <c r="Q144" s="14"/>
      <c r="R144" s="49" t="s">
        <v>13</v>
      </c>
      <c r="S144" s="107">
        <f>ROUND(H144*K144,-1)</f>
        <v>3794480</v>
      </c>
    </row>
    <row r="145" spans="1:19" ht="15" customHeight="1">
      <c r="A145" s="24"/>
      <c r="B145" s="38"/>
      <c r="C145" s="140" t="s">
        <v>79</v>
      </c>
      <c r="D145" s="64">
        <v>135148960</v>
      </c>
      <c r="E145" s="26">
        <f>SUM(S145:S149)</f>
        <v>165362510</v>
      </c>
      <c r="F145" s="59">
        <f>E145-D145</f>
        <v>30213550</v>
      </c>
      <c r="G145" s="29" t="s">
        <v>61</v>
      </c>
      <c r="H145" s="28">
        <f>H143-S136</f>
        <v>1772151640</v>
      </c>
      <c r="I145" s="29" t="s">
        <v>9</v>
      </c>
      <c r="J145" s="29" t="s">
        <v>10</v>
      </c>
      <c r="K145" s="276">
        <v>2.9950000000000001E-2</v>
      </c>
      <c r="L145" s="276"/>
      <c r="M145" s="30"/>
      <c r="N145" s="30"/>
      <c r="O145" s="30"/>
      <c r="P145" s="30"/>
      <c r="Q145" s="30"/>
      <c r="R145" s="29" t="s">
        <v>13</v>
      </c>
      <c r="S145" s="32">
        <f>ROUNDDOWN(H145*K145,-1)</f>
        <v>53075940</v>
      </c>
    </row>
    <row r="146" spans="1:19" ht="15" customHeight="1">
      <c r="A146" s="24"/>
      <c r="B146" s="38"/>
      <c r="C146" s="241"/>
      <c r="D146" s="63"/>
      <c r="E146" s="36"/>
      <c r="F146" s="37"/>
      <c r="G146" s="40" t="s">
        <v>62</v>
      </c>
      <c r="H146" s="39">
        <f>S145</f>
        <v>53075940</v>
      </c>
      <c r="I146" s="40" t="s">
        <v>9</v>
      </c>
      <c r="J146" s="40" t="s">
        <v>10</v>
      </c>
      <c r="K146" s="265">
        <v>6.5500000000000003E-2</v>
      </c>
      <c r="L146" s="265"/>
      <c r="M146" s="161"/>
      <c r="N146" s="161"/>
      <c r="O146" s="161"/>
      <c r="P146" s="161"/>
      <c r="Q146" s="161"/>
      <c r="R146" s="42" t="s">
        <v>13</v>
      </c>
      <c r="S146" s="43">
        <f>ROUND(H146*K146,-1)</f>
        <v>3476470</v>
      </c>
    </row>
    <row r="147" spans="1:19" ht="15" customHeight="1">
      <c r="A147" s="24"/>
      <c r="B147" s="38"/>
      <c r="C147" s="241"/>
      <c r="D147" s="63"/>
      <c r="E147" s="36"/>
      <c r="F147" s="37"/>
      <c r="G147" s="40" t="s">
        <v>63</v>
      </c>
      <c r="H147" s="39">
        <f>H145</f>
        <v>1772151640</v>
      </c>
      <c r="I147" s="40" t="s">
        <v>9</v>
      </c>
      <c r="J147" s="40" t="s">
        <v>10</v>
      </c>
      <c r="K147" s="265">
        <v>4.4999999999999998E-2</v>
      </c>
      <c r="L147" s="265"/>
      <c r="M147" s="161"/>
      <c r="N147" s="161"/>
      <c r="O147" s="161"/>
      <c r="P147" s="161"/>
      <c r="Q147" s="161"/>
      <c r="R147" s="40" t="s">
        <v>13</v>
      </c>
      <c r="S147" s="43">
        <f>ROUNDDOWN(H147*K147,-1)</f>
        <v>79746820</v>
      </c>
    </row>
    <row r="148" spans="1:19" ht="15" customHeight="1">
      <c r="A148" s="24"/>
      <c r="B148" s="38"/>
      <c r="C148" s="241"/>
      <c r="D148" s="63"/>
      <c r="E148" s="36"/>
      <c r="F148" s="37"/>
      <c r="G148" s="40" t="s">
        <v>64</v>
      </c>
      <c r="H148" s="39">
        <f>H143-S136</f>
        <v>1772151640</v>
      </c>
      <c r="I148" s="40" t="s">
        <v>9</v>
      </c>
      <c r="J148" s="40" t="s">
        <v>10</v>
      </c>
      <c r="K148" s="265">
        <v>8.9999999999999993E-3</v>
      </c>
      <c r="L148" s="265"/>
      <c r="M148" s="161"/>
      <c r="N148" s="161"/>
      <c r="O148" s="161"/>
      <c r="P148" s="161"/>
      <c r="Q148" s="161"/>
      <c r="R148" s="40" t="s">
        <v>13</v>
      </c>
      <c r="S148" s="43">
        <f>ROUNDDOWN(H148*K148,-1)</f>
        <v>15949360</v>
      </c>
    </row>
    <row r="149" spans="1:19" ht="15" customHeight="1">
      <c r="A149" s="24"/>
      <c r="B149" s="38"/>
      <c r="C149" s="241"/>
      <c r="D149" s="63"/>
      <c r="E149" s="36"/>
      <c r="F149" s="37"/>
      <c r="G149" s="40" t="s">
        <v>65</v>
      </c>
      <c r="H149" s="39">
        <f>H143-S136</f>
        <v>1772151640</v>
      </c>
      <c r="I149" s="40" t="s">
        <v>9</v>
      </c>
      <c r="J149" s="40" t="s">
        <v>10</v>
      </c>
      <c r="K149" s="265">
        <v>7.4000000000000003E-3</v>
      </c>
      <c r="L149" s="265"/>
      <c r="M149" s="161"/>
      <c r="N149" s="161"/>
      <c r="O149" s="161"/>
      <c r="P149" s="161"/>
      <c r="Q149" s="161"/>
      <c r="R149" s="40" t="s">
        <v>13</v>
      </c>
      <c r="S149" s="43">
        <f>ROUNDDOWN(H149*K149,-1)</f>
        <v>13113920</v>
      </c>
    </row>
    <row r="150" spans="1:19" ht="15" customHeight="1">
      <c r="A150" s="24"/>
      <c r="B150" s="38"/>
      <c r="C150" s="147" t="s">
        <v>179</v>
      </c>
      <c r="D150" s="64">
        <v>50048750</v>
      </c>
      <c r="E150" s="26">
        <f>SUM(S150:S153)</f>
        <v>114080000</v>
      </c>
      <c r="F150" s="59">
        <f>E150-D150</f>
        <v>64031250</v>
      </c>
      <c r="G150" s="29" t="s">
        <v>210</v>
      </c>
      <c r="H150" s="28">
        <v>35000000</v>
      </c>
      <c r="I150" s="29" t="s">
        <v>9</v>
      </c>
      <c r="J150" s="29" t="s">
        <v>10</v>
      </c>
      <c r="K150" s="30">
        <v>2</v>
      </c>
      <c r="L150" s="29" t="s">
        <v>21</v>
      </c>
      <c r="M150" s="30"/>
      <c r="N150" s="30"/>
      <c r="O150" s="30"/>
      <c r="P150" s="30"/>
      <c r="Q150" s="30"/>
      <c r="R150" s="29" t="s">
        <v>13</v>
      </c>
      <c r="S150" s="32">
        <f>H150*K150</f>
        <v>70000000</v>
      </c>
    </row>
    <row r="151" spans="1:19" ht="15" customHeight="1">
      <c r="A151" s="24"/>
      <c r="B151" s="38"/>
      <c r="C151" s="67"/>
      <c r="D151" s="63"/>
      <c r="E151" s="36"/>
      <c r="F151" s="37"/>
      <c r="G151" s="40" t="s">
        <v>152</v>
      </c>
      <c r="H151" s="39">
        <v>30000</v>
      </c>
      <c r="I151" s="40" t="s">
        <v>9</v>
      </c>
      <c r="J151" s="40" t="s">
        <v>10</v>
      </c>
      <c r="K151" s="161">
        <v>83</v>
      </c>
      <c r="L151" s="40" t="s">
        <v>12</v>
      </c>
      <c r="M151" s="161" t="s">
        <v>10</v>
      </c>
      <c r="N151" s="161">
        <v>12</v>
      </c>
      <c r="O151" s="161" t="s">
        <v>19</v>
      </c>
      <c r="P151" s="161"/>
      <c r="Q151" s="161"/>
      <c r="R151" s="42" t="s">
        <v>13</v>
      </c>
      <c r="S151" s="43">
        <f>H151*K151*N151</f>
        <v>29880000</v>
      </c>
    </row>
    <row r="152" spans="1:19" ht="15" customHeight="1">
      <c r="A152" s="24"/>
      <c r="B152" s="38"/>
      <c r="C152" s="67"/>
      <c r="D152" s="63"/>
      <c r="E152" s="36"/>
      <c r="F152" s="37"/>
      <c r="G152" s="40" t="s">
        <v>292</v>
      </c>
      <c r="H152" s="39">
        <v>20000</v>
      </c>
      <c r="I152" s="40" t="s">
        <v>9</v>
      </c>
      <c r="J152" s="40" t="s">
        <v>10</v>
      </c>
      <c r="K152" s="161">
        <v>5</v>
      </c>
      <c r="L152" s="40" t="s">
        <v>12</v>
      </c>
      <c r="M152" s="161" t="s">
        <v>10</v>
      </c>
      <c r="N152" s="161">
        <v>12</v>
      </c>
      <c r="O152" s="161" t="s">
        <v>19</v>
      </c>
      <c r="P152" s="161"/>
      <c r="Q152" s="161"/>
      <c r="R152" s="42" t="s">
        <v>13</v>
      </c>
      <c r="S152" s="43">
        <f>H152*K152*N152</f>
        <v>1200000</v>
      </c>
    </row>
    <row r="153" spans="1:19" ht="15" customHeight="1">
      <c r="A153" s="24"/>
      <c r="B153" s="38"/>
      <c r="C153" s="156"/>
      <c r="D153" s="106"/>
      <c r="E153" s="47"/>
      <c r="F153" s="11"/>
      <c r="G153" s="49" t="s">
        <v>211</v>
      </c>
      <c r="H153" s="48">
        <v>13000000</v>
      </c>
      <c r="I153" s="49" t="s">
        <v>9</v>
      </c>
      <c r="J153" s="49" t="s">
        <v>10</v>
      </c>
      <c r="K153" s="14">
        <v>1</v>
      </c>
      <c r="L153" s="49" t="s">
        <v>29</v>
      </c>
      <c r="M153" s="14"/>
      <c r="N153" s="14"/>
      <c r="O153" s="14"/>
      <c r="P153" s="14"/>
      <c r="Q153" s="14"/>
      <c r="R153" s="50" t="s">
        <v>13</v>
      </c>
      <c r="S153" s="107">
        <f>H153*K153</f>
        <v>13000000</v>
      </c>
    </row>
    <row r="154" spans="1:19" ht="15" customHeight="1">
      <c r="A154" s="24"/>
      <c r="B154" s="257" t="s">
        <v>80</v>
      </c>
      <c r="C154" s="271"/>
      <c r="D154" s="61">
        <v>12060000</v>
      </c>
      <c r="E154" s="17">
        <f>E155+E157+E158</f>
        <v>11872000</v>
      </c>
      <c r="F154" s="57">
        <f>E154-D154</f>
        <v>-188000</v>
      </c>
      <c r="G154" s="20"/>
      <c r="H154" s="19"/>
      <c r="I154" s="20"/>
      <c r="J154" s="20"/>
      <c r="K154" s="21"/>
      <c r="L154" s="20"/>
      <c r="M154" s="21"/>
      <c r="N154" s="21"/>
      <c r="O154" s="21"/>
      <c r="P154" s="21"/>
      <c r="Q154" s="21"/>
      <c r="R154" s="20"/>
      <c r="S154" s="22"/>
    </row>
    <row r="155" spans="1:19" ht="15" customHeight="1">
      <c r="A155" s="24"/>
      <c r="B155" s="27"/>
      <c r="C155" s="238" t="s">
        <v>81</v>
      </c>
      <c r="D155" s="64">
        <v>8460000</v>
      </c>
      <c r="E155" s="26">
        <f>SUM(S155:S156)</f>
        <v>8272000</v>
      </c>
      <c r="F155" s="100">
        <f>E155-D155</f>
        <v>-188000</v>
      </c>
      <c r="G155" s="134" t="s">
        <v>58</v>
      </c>
      <c r="H155" s="28">
        <v>4000000</v>
      </c>
      <c r="I155" s="29" t="s">
        <v>9</v>
      </c>
      <c r="J155" s="29" t="s">
        <v>10</v>
      </c>
      <c r="K155" s="30">
        <v>1</v>
      </c>
      <c r="L155" s="29" t="s">
        <v>29</v>
      </c>
      <c r="M155" s="30"/>
      <c r="N155" s="30"/>
      <c r="O155" s="30"/>
      <c r="P155" s="30"/>
      <c r="Q155" s="30"/>
      <c r="R155" s="29" t="s">
        <v>13</v>
      </c>
      <c r="S155" s="32">
        <f>H155*K155</f>
        <v>4000000</v>
      </c>
    </row>
    <row r="156" spans="1:19" ht="15" customHeight="1">
      <c r="A156" s="24"/>
      <c r="B156" s="38"/>
      <c r="C156" s="245"/>
      <c r="D156" s="106"/>
      <c r="E156" s="47"/>
      <c r="F156" s="111"/>
      <c r="G156" s="148" t="s">
        <v>180</v>
      </c>
      <c r="H156" s="48">
        <v>4272000</v>
      </c>
      <c r="I156" s="49" t="s">
        <v>9</v>
      </c>
      <c r="J156" s="49" t="s">
        <v>10</v>
      </c>
      <c r="K156" s="14">
        <v>1</v>
      </c>
      <c r="L156" s="49" t="s">
        <v>29</v>
      </c>
      <c r="M156" s="14"/>
      <c r="N156" s="14"/>
      <c r="O156" s="14"/>
      <c r="P156" s="14"/>
      <c r="Q156" s="14"/>
      <c r="R156" s="50" t="s">
        <v>13</v>
      </c>
      <c r="S156" s="107">
        <f>H156*K156</f>
        <v>4272000</v>
      </c>
    </row>
    <row r="157" spans="1:19" ht="15" customHeight="1">
      <c r="A157" s="24"/>
      <c r="B157" s="38"/>
      <c r="C157" s="238" t="s">
        <v>82</v>
      </c>
      <c r="D157" s="64">
        <v>0</v>
      </c>
      <c r="E157" s="26">
        <f>SUM(S157:S157)</f>
        <v>0</v>
      </c>
      <c r="F157" s="100">
        <f>E157-D157</f>
        <v>0</v>
      </c>
      <c r="G157" s="134"/>
      <c r="H157" s="28"/>
      <c r="I157" s="29"/>
      <c r="J157" s="29"/>
      <c r="K157" s="30"/>
      <c r="L157" s="29"/>
      <c r="M157" s="30"/>
      <c r="N157" s="30"/>
      <c r="O157" s="30"/>
      <c r="P157" s="30"/>
      <c r="Q157" s="30"/>
      <c r="R157" s="31" t="s">
        <v>13</v>
      </c>
      <c r="S157" s="32">
        <v>0</v>
      </c>
    </row>
    <row r="158" spans="1:19" ht="15" customHeight="1">
      <c r="A158" s="24"/>
      <c r="B158" s="38"/>
      <c r="C158" s="243" t="s">
        <v>83</v>
      </c>
      <c r="D158" s="61">
        <v>3600000</v>
      </c>
      <c r="E158" s="17">
        <f>S158</f>
        <v>3600000</v>
      </c>
      <c r="F158" s="57">
        <f>E158-D158</f>
        <v>0</v>
      </c>
      <c r="G158" s="109" t="s">
        <v>59</v>
      </c>
      <c r="H158" s="19">
        <v>300000</v>
      </c>
      <c r="I158" s="20" t="s">
        <v>9</v>
      </c>
      <c r="J158" s="20" t="s">
        <v>10</v>
      </c>
      <c r="K158" s="21">
        <v>12</v>
      </c>
      <c r="L158" s="20" t="s">
        <v>19</v>
      </c>
      <c r="M158" s="21"/>
      <c r="N158" s="21"/>
      <c r="O158" s="21"/>
      <c r="P158" s="21"/>
      <c r="Q158" s="21"/>
      <c r="R158" s="60" t="s">
        <v>13</v>
      </c>
      <c r="S158" s="22">
        <f>H158*K158</f>
        <v>3600000</v>
      </c>
    </row>
    <row r="159" spans="1:19" ht="15" customHeight="1">
      <c r="A159" s="24"/>
      <c r="B159" s="18" t="s">
        <v>84</v>
      </c>
      <c r="C159" s="246"/>
      <c r="D159" s="61">
        <v>157331090</v>
      </c>
      <c r="E159" s="17">
        <f>E160+E161+E177+E182+E201+E203</f>
        <v>162320620</v>
      </c>
      <c r="F159" s="52">
        <f>E159-D159</f>
        <v>4989530</v>
      </c>
      <c r="G159" s="20"/>
      <c r="H159" s="19"/>
      <c r="I159" s="20"/>
      <c r="J159" s="20"/>
      <c r="K159" s="21"/>
      <c r="L159" s="20"/>
      <c r="M159" s="21"/>
      <c r="N159" s="21"/>
      <c r="O159" s="21"/>
      <c r="P159" s="21"/>
      <c r="Q159" s="21"/>
      <c r="R159" s="20"/>
      <c r="S159" s="22"/>
    </row>
    <row r="160" spans="1:19" ht="15" customHeight="1">
      <c r="A160" s="24"/>
      <c r="B160" s="58"/>
      <c r="C160" s="243" t="s">
        <v>69</v>
      </c>
      <c r="D160" s="61">
        <v>4000000</v>
      </c>
      <c r="E160" s="17">
        <f>S160</f>
        <v>4000000</v>
      </c>
      <c r="F160" s="57">
        <f>E160-D160</f>
        <v>0</v>
      </c>
      <c r="G160" s="20" t="s">
        <v>181</v>
      </c>
      <c r="H160" s="19">
        <v>4000000</v>
      </c>
      <c r="I160" s="20" t="s">
        <v>9</v>
      </c>
      <c r="J160" s="20" t="s">
        <v>10</v>
      </c>
      <c r="K160" s="21">
        <v>1</v>
      </c>
      <c r="L160" s="20" t="s">
        <v>29</v>
      </c>
      <c r="M160" s="21"/>
      <c r="N160" s="21"/>
      <c r="O160" s="21"/>
      <c r="P160" s="21"/>
      <c r="Q160" s="21"/>
      <c r="R160" s="60" t="s">
        <v>13</v>
      </c>
      <c r="S160" s="22">
        <f t="shared" ref="S160:S174" si="6">H160*K160</f>
        <v>4000000</v>
      </c>
    </row>
    <row r="161" spans="1:19" ht="15" customHeight="1">
      <c r="A161" s="24"/>
      <c r="B161" s="38"/>
      <c r="C161" s="139" t="s">
        <v>74</v>
      </c>
      <c r="D161" s="63">
        <v>46776000</v>
      </c>
      <c r="E161" s="36">
        <f>S161+SUM(S166:S176)</f>
        <v>51816000</v>
      </c>
      <c r="F161" s="108">
        <f>E161-D161</f>
        <v>5040000</v>
      </c>
      <c r="G161" s="152" t="s">
        <v>205</v>
      </c>
      <c r="H161" s="39"/>
      <c r="I161" s="40"/>
      <c r="J161" s="40"/>
      <c r="K161" s="161"/>
      <c r="L161" s="40"/>
      <c r="M161" s="161"/>
      <c r="N161" s="161"/>
      <c r="O161" s="161"/>
      <c r="P161" s="161"/>
      <c r="Q161" s="161"/>
      <c r="R161" s="42" t="s">
        <v>13</v>
      </c>
      <c r="S161" s="43">
        <f>SUM(S162:S165)</f>
        <v>23340000</v>
      </c>
    </row>
    <row r="162" spans="1:19" ht="15" customHeight="1">
      <c r="A162" s="24"/>
      <c r="B162" s="38"/>
      <c r="C162" s="241"/>
      <c r="D162" s="63"/>
      <c r="E162" s="36"/>
      <c r="F162" s="108"/>
      <c r="G162" s="40" t="s">
        <v>208</v>
      </c>
      <c r="H162" s="39">
        <v>1200000</v>
      </c>
      <c r="I162" s="40" t="s">
        <v>9</v>
      </c>
      <c r="J162" s="40" t="s">
        <v>10</v>
      </c>
      <c r="K162" s="161">
        <v>12</v>
      </c>
      <c r="L162" s="40" t="s">
        <v>19</v>
      </c>
      <c r="M162" s="161"/>
      <c r="N162" s="161"/>
      <c r="O162" s="161"/>
      <c r="P162" s="161"/>
      <c r="Q162" s="161"/>
      <c r="R162" s="42" t="s">
        <v>13</v>
      </c>
      <c r="S162" s="43">
        <f t="shared" ref="S162" si="7">H162*K162</f>
        <v>14400000</v>
      </c>
    </row>
    <row r="163" spans="1:19" ht="15" customHeight="1">
      <c r="A163" s="24"/>
      <c r="B163" s="38"/>
      <c r="C163" s="241"/>
      <c r="D163" s="63"/>
      <c r="E163" s="36"/>
      <c r="F163" s="108"/>
      <c r="G163" s="40" t="s">
        <v>206</v>
      </c>
      <c r="H163" s="39">
        <v>2740000</v>
      </c>
      <c r="I163" s="40" t="s">
        <v>9</v>
      </c>
      <c r="J163" s="40" t="s">
        <v>10</v>
      </c>
      <c r="K163" s="161">
        <v>1</v>
      </c>
      <c r="L163" s="40" t="s">
        <v>28</v>
      </c>
      <c r="M163" s="161"/>
      <c r="N163" s="161"/>
      <c r="O163" s="161"/>
      <c r="P163" s="161"/>
      <c r="Q163" s="161"/>
      <c r="R163" s="42" t="s">
        <v>13</v>
      </c>
      <c r="S163" s="43">
        <f t="shared" si="6"/>
        <v>2740000</v>
      </c>
    </row>
    <row r="164" spans="1:19" ht="15" customHeight="1">
      <c r="A164" s="24"/>
      <c r="B164" s="38"/>
      <c r="C164" s="241"/>
      <c r="D164" s="63"/>
      <c r="E164" s="36"/>
      <c r="F164" s="108"/>
      <c r="G164" s="40" t="s">
        <v>207</v>
      </c>
      <c r="H164" s="39">
        <v>3000000</v>
      </c>
      <c r="I164" s="40" t="s">
        <v>9</v>
      </c>
      <c r="J164" s="40" t="s">
        <v>10</v>
      </c>
      <c r="K164" s="161">
        <v>1</v>
      </c>
      <c r="L164" s="40" t="s">
        <v>28</v>
      </c>
      <c r="M164" s="161"/>
      <c r="N164" s="161"/>
      <c r="O164" s="161"/>
      <c r="P164" s="161"/>
      <c r="Q164" s="161"/>
      <c r="R164" s="42" t="s">
        <v>13</v>
      </c>
      <c r="S164" s="43">
        <f t="shared" si="6"/>
        <v>3000000</v>
      </c>
    </row>
    <row r="165" spans="1:19" ht="15" customHeight="1">
      <c r="A165" s="24"/>
      <c r="B165" s="38"/>
      <c r="C165" s="241"/>
      <c r="D165" s="63"/>
      <c r="E165" s="36"/>
      <c r="F165" s="108"/>
      <c r="G165" s="40" t="s">
        <v>209</v>
      </c>
      <c r="H165" s="39">
        <v>3200000</v>
      </c>
      <c r="I165" s="40" t="s">
        <v>9</v>
      </c>
      <c r="J165" s="40" t="s">
        <v>10</v>
      </c>
      <c r="K165" s="161">
        <v>1</v>
      </c>
      <c r="L165" s="40" t="s">
        <v>28</v>
      </c>
      <c r="M165" s="161"/>
      <c r="N165" s="161"/>
      <c r="O165" s="161"/>
      <c r="P165" s="161"/>
      <c r="Q165" s="161"/>
      <c r="R165" s="42" t="s">
        <v>13</v>
      </c>
      <c r="S165" s="43">
        <f t="shared" si="6"/>
        <v>3200000</v>
      </c>
    </row>
    <row r="166" spans="1:19" ht="15" customHeight="1">
      <c r="A166" s="24"/>
      <c r="B166" s="38"/>
      <c r="C166" s="241"/>
      <c r="D166" s="63"/>
      <c r="E166" s="36"/>
      <c r="F166" s="108"/>
      <c r="G166" s="40" t="s">
        <v>113</v>
      </c>
      <c r="H166" s="39">
        <v>50000</v>
      </c>
      <c r="I166" s="40" t="s">
        <v>9</v>
      </c>
      <c r="J166" s="40" t="s">
        <v>10</v>
      </c>
      <c r="K166" s="161">
        <v>12</v>
      </c>
      <c r="L166" s="40" t="s">
        <v>19</v>
      </c>
      <c r="M166" s="161"/>
      <c r="N166" s="161"/>
      <c r="O166" s="161"/>
      <c r="P166" s="161"/>
      <c r="Q166" s="161"/>
      <c r="R166" s="42" t="s">
        <v>13</v>
      </c>
      <c r="S166" s="43">
        <f t="shared" si="6"/>
        <v>600000</v>
      </c>
    </row>
    <row r="167" spans="1:19" ht="15" customHeight="1">
      <c r="A167" s="24"/>
      <c r="B167" s="38"/>
      <c r="C167" s="242"/>
      <c r="D167" s="35"/>
      <c r="E167" s="36"/>
      <c r="F167" s="37"/>
      <c r="G167" s="40" t="s">
        <v>115</v>
      </c>
      <c r="H167" s="39">
        <v>12000</v>
      </c>
      <c r="I167" s="40" t="s">
        <v>9</v>
      </c>
      <c r="J167" s="40" t="s">
        <v>10</v>
      </c>
      <c r="K167" s="161">
        <v>12</v>
      </c>
      <c r="L167" s="40" t="s">
        <v>19</v>
      </c>
      <c r="M167" s="161"/>
      <c r="N167" s="161"/>
      <c r="O167" s="161"/>
      <c r="P167" s="161"/>
      <c r="Q167" s="161"/>
      <c r="R167" s="42" t="s">
        <v>13</v>
      </c>
      <c r="S167" s="43">
        <f t="shared" si="6"/>
        <v>144000</v>
      </c>
    </row>
    <row r="168" spans="1:19" ht="15" customHeight="1">
      <c r="A168" s="24"/>
      <c r="B168" s="58"/>
      <c r="C168" s="242"/>
      <c r="D168" s="35"/>
      <c r="E168" s="36"/>
      <c r="F168" s="37"/>
      <c r="G168" s="38" t="s">
        <v>116</v>
      </c>
      <c r="H168" s="39">
        <v>100000</v>
      </c>
      <c r="I168" s="40" t="s">
        <v>9</v>
      </c>
      <c r="J168" s="40" t="s">
        <v>10</v>
      </c>
      <c r="K168" s="161">
        <v>12</v>
      </c>
      <c r="L168" s="40" t="s">
        <v>19</v>
      </c>
      <c r="M168" s="161"/>
      <c r="N168" s="161"/>
      <c r="O168" s="161"/>
      <c r="P168" s="161"/>
      <c r="Q168" s="161"/>
      <c r="R168" s="42" t="s">
        <v>13</v>
      </c>
      <c r="S168" s="43">
        <f t="shared" si="6"/>
        <v>1200000</v>
      </c>
    </row>
    <row r="169" spans="1:19" ht="15" customHeight="1">
      <c r="A169" s="24"/>
      <c r="B169" s="58"/>
      <c r="C169" s="242"/>
      <c r="D169" s="35"/>
      <c r="E169" s="36"/>
      <c r="F169" s="37"/>
      <c r="G169" s="38" t="s">
        <v>117</v>
      </c>
      <c r="H169" s="39">
        <v>121000</v>
      </c>
      <c r="I169" s="40" t="s">
        <v>9</v>
      </c>
      <c r="J169" s="40" t="s">
        <v>10</v>
      </c>
      <c r="K169" s="161">
        <v>12</v>
      </c>
      <c r="L169" s="40" t="s">
        <v>19</v>
      </c>
      <c r="M169" s="161"/>
      <c r="N169" s="161"/>
      <c r="O169" s="161"/>
      <c r="P169" s="161"/>
      <c r="Q169" s="161"/>
      <c r="R169" s="42" t="s">
        <v>13</v>
      </c>
      <c r="S169" s="43">
        <f t="shared" si="6"/>
        <v>1452000</v>
      </c>
    </row>
    <row r="170" spans="1:19" ht="15" customHeight="1">
      <c r="A170" s="24"/>
      <c r="B170" s="58"/>
      <c r="C170" s="242"/>
      <c r="D170" s="35"/>
      <c r="E170" s="36"/>
      <c r="F170" s="37"/>
      <c r="G170" s="38" t="s">
        <v>118</v>
      </c>
      <c r="H170" s="39">
        <v>500000</v>
      </c>
      <c r="I170" s="40" t="s">
        <v>9</v>
      </c>
      <c r="J170" s="40" t="s">
        <v>10</v>
      </c>
      <c r="K170" s="161">
        <v>12</v>
      </c>
      <c r="L170" s="40" t="s">
        <v>19</v>
      </c>
      <c r="M170" s="161"/>
      <c r="N170" s="161"/>
      <c r="O170" s="161"/>
      <c r="P170" s="161"/>
      <c r="Q170" s="161"/>
      <c r="R170" s="42" t="s">
        <v>13</v>
      </c>
      <c r="S170" s="43">
        <f t="shared" si="6"/>
        <v>6000000</v>
      </c>
    </row>
    <row r="171" spans="1:19" ht="15" customHeight="1">
      <c r="A171" s="24"/>
      <c r="B171" s="58"/>
      <c r="C171" s="242"/>
      <c r="D171" s="35"/>
      <c r="E171" s="36"/>
      <c r="F171" s="37"/>
      <c r="G171" s="38" t="s">
        <v>119</v>
      </c>
      <c r="H171" s="39">
        <v>180000</v>
      </c>
      <c r="I171" s="40" t="s">
        <v>9</v>
      </c>
      <c r="J171" s="40" t="s">
        <v>10</v>
      </c>
      <c r="K171" s="161">
        <v>12</v>
      </c>
      <c r="L171" s="40" t="s">
        <v>19</v>
      </c>
      <c r="M171" s="161"/>
      <c r="N171" s="161"/>
      <c r="O171" s="161"/>
      <c r="P171" s="161"/>
      <c r="Q171" s="161"/>
      <c r="R171" s="42" t="s">
        <v>13</v>
      </c>
      <c r="S171" s="43">
        <f t="shared" si="6"/>
        <v>2160000</v>
      </c>
    </row>
    <row r="172" spans="1:19" ht="15" customHeight="1">
      <c r="A172" s="24"/>
      <c r="B172" s="58"/>
      <c r="C172" s="242"/>
      <c r="D172" s="35"/>
      <c r="E172" s="36"/>
      <c r="F172" s="37"/>
      <c r="G172" s="38" t="s">
        <v>121</v>
      </c>
      <c r="H172" s="39">
        <v>200000</v>
      </c>
      <c r="I172" s="40" t="s">
        <v>9</v>
      </c>
      <c r="J172" s="40" t="s">
        <v>10</v>
      </c>
      <c r="K172" s="161">
        <v>12</v>
      </c>
      <c r="L172" s="40" t="s">
        <v>19</v>
      </c>
      <c r="M172" s="161"/>
      <c r="N172" s="161"/>
      <c r="O172" s="161"/>
      <c r="P172" s="161"/>
      <c r="Q172" s="161"/>
      <c r="R172" s="42" t="s">
        <v>13</v>
      </c>
      <c r="S172" s="43">
        <f>H172*K172</f>
        <v>2400000</v>
      </c>
    </row>
    <row r="173" spans="1:19" ht="15" customHeight="1">
      <c r="A173" s="24"/>
      <c r="B173" s="58"/>
      <c r="C173" s="242"/>
      <c r="D173" s="35"/>
      <c r="E173" s="36"/>
      <c r="F173" s="108"/>
      <c r="G173" s="117" t="s">
        <v>120</v>
      </c>
      <c r="H173" s="39">
        <v>50000</v>
      </c>
      <c r="I173" s="40" t="s">
        <v>9</v>
      </c>
      <c r="J173" s="40" t="s">
        <v>10</v>
      </c>
      <c r="K173" s="161">
        <v>12</v>
      </c>
      <c r="L173" s="40" t="s">
        <v>19</v>
      </c>
      <c r="M173" s="161"/>
      <c r="N173" s="161"/>
      <c r="O173" s="161"/>
      <c r="P173" s="161"/>
      <c r="Q173" s="161"/>
      <c r="R173" s="42" t="s">
        <v>13</v>
      </c>
      <c r="S173" s="43">
        <f>H173*K173</f>
        <v>600000</v>
      </c>
    </row>
    <row r="174" spans="1:19" ht="15" customHeight="1">
      <c r="A174" s="24"/>
      <c r="B174" s="58"/>
      <c r="C174" s="242"/>
      <c r="D174" s="35"/>
      <c r="E174" s="36"/>
      <c r="F174" s="108"/>
      <c r="G174" s="40" t="s">
        <v>122</v>
      </c>
      <c r="H174" s="39">
        <v>60000</v>
      </c>
      <c r="I174" s="40" t="s">
        <v>9</v>
      </c>
      <c r="J174" s="40" t="s">
        <v>10</v>
      </c>
      <c r="K174" s="161">
        <v>12</v>
      </c>
      <c r="L174" s="40" t="s">
        <v>19</v>
      </c>
      <c r="M174" s="161"/>
      <c r="N174" s="161"/>
      <c r="O174" s="161"/>
      <c r="P174" s="161"/>
      <c r="Q174" s="161"/>
      <c r="R174" s="42" t="s">
        <v>13</v>
      </c>
      <c r="S174" s="43">
        <f t="shared" si="6"/>
        <v>720000</v>
      </c>
    </row>
    <row r="175" spans="1:19" ht="15" customHeight="1">
      <c r="A175" s="24"/>
      <c r="B175" s="38"/>
      <c r="C175" s="241"/>
      <c r="D175" s="63"/>
      <c r="E175" s="36"/>
      <c r="F175" s="108"/>
      <c r="G175" s="40" t="s">
        <v>123</v>
      </c>
      <c r="H175" s="39">
        <v>500000</v>
      </c>
      <c r="I175" s="40" t="s">
        <v>9</v>
      </c>
      <c r="J175" s="40" t="s">
        <v>10</v>
      </c>
      <c r="K175" s="161">
        <v>12</v>
      </c>
      <c r="L175" s="40" t="s">
        <v>19</v>
      </c>
      <c r="M175" s="161"/>
      <c r="N175" s="161"/>
      <c r="O175" s="161"/>
      <c r="P175" s="161"/>
      <c r="Q175" s="161"/>
      <c r="R175" s="42" t="s">
        <v>13</v>
      </c>
      <c r="S175" s="43">
        <f>H175*K175</f>
        <v>6000000</v>
      </c>
    </row>
    <row r="176" spans="1:19" ht="15" customHeight="1">
      <c r="A176" s="24"/>
      <c r="B176" s="38"/>
      <c r="C176" s="241"/>
      <c r="D176" s="63"/>
      <c r="E176" s="36"/>
      <c r="F176" s="108"/>
      <c r="G176" s="40" t="s">
        <v>203</v>
      </c>
      <c r="H176" s="39">
        <v>600000</v>
      </c>
      <c r="I176" s="40" t="s">
        <v>9</v>
      </c>
      <c r="J176" s="40" t="s">
        <v>10</v>
      </c>
      <c r="K176" s="161">
        <v>12</v>
      </c>
      <c r="L176" s="40" t="s">
        <v>19</v>
      </c>
      <c r="M176" s="161"/>
      <c r="N176" s="161"/>
      <c r="O176" s="161"/>
      <c r="P176" s="161"/>
      <c r="Q176" s="161"/>
      <c r="R176" s="42" t="s">
        <v>13</v>
      </c>
      <c r="S176" s="43">
        <f>H176*K176</f>
        <v>7200000</v>
      </c>
    </row>
    <row r="177" spans="1:19" ht="15" customHeight="1">
      <c r="A177" s="24"/>
      <c r="B177" s="58"/>
      <c r="C177" s="238" t="s">
        <v>68</v>
      </c>
      <c r="D177" s="64">
        <v>77785000</v>
      </c>
      <c r="E177" s="26">
        <f>SUM(S177:S181)</f>
        <v>77952000</v>
      </c>
      <c r="F177" s="112">
        <f>E177-D177</f>
        <v>167000</v>
      </c>
      <c r="G177" s="29" t="s">
        <v>124</v>
      </c>
      <c r="H177" s="28">
        <v>250000</v>
      </c>
      <c r="I177" s="29" t="s">
        <v>9</v>
      </c>
      <c r="J177" s="29" t="s">
        <v>10</v>
      </c>
      <c r="K177" s="30">
        <v>12</v>
      </c>
      <c r="L177" s="29" t="s">
        <v>19</v>
      </c>
      <c r="M177" s="30"/>
      <c r="N177" s="30"/>
      <c r="O177" s="30"/>
      <c r="P177" s="30"/>
      <c r="Q177" s="30"/>
      <c r="R177" s="31" t="s">
        <v>13</v>
      </c>
      <c r="S177" s="32">
        <f>H177*K177</f>
        <v>3000000</v>
      </c>
    </row>
    <row r="178" spans="1:19" ht="15" customHeight="1">
      <c r="A178" s="24"/>
      <c r="B178" s="38"/>
      <c r="C178" s="241"/>
      <c r="D178" s="63"/>
      <c r="E178" s="36"/>
      <c r="F178" s="113"/>
      <c r="G178" s="40" t="s">
        <v>202</v>
      </c>
      <c r="H178" s="39">
        <v>1032000</v>
      </c>
      <c r="I178" s="40" t="s">
        <v>9</v>
      </c>
      <c r="J178" s="40" t="s">
        <v>10</v>
      </c>
      <c r="K178" s="161">
        <v>1</v>
      </c>
      <c r="L178" s="40" t="s">
        <v>28</v>
      </c>
      <c r="M178" s="161"/>
      <c r="N178" s="161"/>
      <c r="O178" s="161"/>
      <c r="P178" s="161"/>
      <c r="Q178" s="161"/>
      <c r="R178" s="42" t="s">
        <v>13</v>
      </c>
      <c r="S178" s="43">
        <f t="shared" ref="S178:S202" si="8">H178*K178</f>
        <v>1032000</v>
      </c>
    </row>
    <row r="179" spans="1:19" ht="15" customHeight="1">
      <c r="A179" s="24"/>
      <c r="B179" s="38"/>
      <c r="C179" s="241"/>
      <c r="D179" s="63"/>
      <c r="E179" s="36"/>
      <c r="F179" s="113"/>
      <c r="G179" s="40" t="s">
        <v>125</v>
      </c>
      <c r="H179" s="39">
        <v>4300000</v>
      </c>
      <c r="I179" s="40" t="s">
        <v>9</v>
      </c>
      <c r="J179" s="40" t="s">
        <v>10</v>
      </c>
      <c r="K179" s="161">
        <v>12</v>
      </c>
      <c r="L179" s="40" t="s">
        <v>19</v>
      </c>
      <c r="M179" s="161"/>
      <c r="N179" s="161"/>
      <c r="O179" s="161"/>
      <c r="P179" s="161"/>
      <c r="Q179" s="161"/>
      <c r="R179" s="42" t="s">
        <v>13</v>
      </c>
      <c r="S179" s="43">
        <f t="shared" si="8"/>
        <v>51600000</v>
      </c>
    </row>
    <row r="180" spans="1:19" ht="15" customHeight="1">
      <c r="A180" s="24"/>
      <c r="B180" s="38"/>
      <c r="C180" s="241"/>
      <c r="D180" s="63"/>
      <c r="E180" s="36"/>
      <c r="F180" s="113"/>
      <c r="G180" s="40" t="s">
        <v>126</v>
      </c>
      <c r="H180" s="39">
        <v>1800000</v>
      </c>
      <c r="I180" s="40" t="s">
        <v>9</v>
      </c>
      <c r="J180" s="40" t="s">
        <v>10</v>
      </c>
      <c r="K180" s="161">
        <v>12</v>
      </c>
      <c r="L180" s="40" t="s">
        <v>19</v>
      </c>
      <c r="M180" s="161"/>
      <c r="N180" s="161"/>
      <c r="O180" s="161"/>
      <c r="P180" s="161"/>
      <c r="Q180" s="161"/>
      <c r="R180" s="42" t="s">
        <v>13</v>
      </c>
      <c r="S180" s="43">
        <f t="shared" si="8"/>
        <v>21600000</v>
      </c>
    </row>
    <row r="181" spans="1:19" ht="15" customHeight="1">
      <c r="A181" s="24"/>
      <c r="B181" s="38"/>
      <c r="C181" s="241"/>
      <c r="D181" s="63"/>
      <c r="E181" s="36"/>
      <c r="F181" s="113"/>
      <c r="G181" s="40" t="s">
        <v>127</v>
      </c>
      <c r="H181" s="39">
        <v>60000</v>
      </c>
      <c r="I181" s="40" t="s">
        <v>9</v>
      </c>
      <c r="J181" s="40" t="s">
        <v>10</v>
      </c>
      <c r="K181" s="161">
        <v>12</v>
      </c>
      <c r="L181" s="40" t="s">
        <v>19</v>
      </c>
      <c r="M181" s="161"/>
      <c r="N181" s="161"/>
      <c r="O181" s="161"/>
      <c r="P181" s="161"/>
      <c r="Q181" s="161"/>
      <c r="R181" s="42" t="s">
        <v>13</v>
      </c>
      <c r="S181" s="43">
        <f>H181*K181</f>
        <v>720000</v>
      </c>
    </row>
    <row r="182" spans="1:19" ht="15" customHeight="1">
      <c r="A182" s="24"/>
      <c r="B182" s="58"/>
      <c r="C182" s="238" t="s">
        <v>67</v>
      </c>
      <c r="D182" s="64">
        <v>20734620</v>
      </c>
      <c r="E182" s="26">
        <f>SUM(S182:S200)</f>
        <v>21752620</v>
      </c>
      <c r="F182" s="100">
        <f>E182-D182</f>
        <v>1018000</v>
      </c>
      <c r="G182" s="29" t="s">
        <v>128</v>
      </c>
      <c r="H182" s="28">
        <v>200000</v>
      </c>
      <c r="I182" s="29" t="s">
        <v>9</v>
      </c>
      <c r="J182" s="29" t="s">
        <v>10</v>
      </c>
      <c r="K182" s="30">
        <v>1</v>
      </c>
      <c r="L182" s="29" t="s">
        <v>21</v>
      </c>
      <c r="M182" s="30"/>
      <c r="N182" s="30"/>
      <c r="O182" s="30"/>
      <c r="P182" s="30"/>
      <c r="Q182" s="30"/>
      <c r="R182" s="31" t="s">
        <v>13</v>
      </c>
      <c r="S182" s="32">
        <f t="shared" ref="S182:S193" si="9">H182*K182</f>
        <v>200000</v>
      </c>
    </row>
    <row r="183" spans="1:19" ht="15" customHeight="1">
      <c r="A183" s="24"/>
      <c r="B183" s="38"/>
      <c r="C183" s="241"/>
      <c r="D183" s="63"/>
      <c r="E183" s="36"/>
      <c r="F183" s="114"/>
      <c r="G183" s="40" t="s">
        <v>139</v>
      </c>
      <c r="H183" s="39">
        <v>48000</v>
      </c>
      <c r="I183" s="40" t="s">
        <v>9</v>
      </c>
      <c r="J183" s="40" t="s">
        <v>10</v>
      </c>
      <c r="K183" s="161">
        <v>1</v>
      </c>
      <c r="L183" s="40" t="s">
        <v>28</v>
      </c>
      <c r="M183" s="161"/>
      <c r="N183" s="161"/>
      <c r="O183" s="161"/>
      <c r="P183" s="161"/>
      <c r="Q183" s="161"/>
      <c r="R183" s="42" t="s">
        <v>13</v>
      </c>
      <c r="S183" s="43">
        <f t="shared" si="9"/>
        <v>48000</v>
      </c>
    </row>
    <row r="184" spans="1:19" ht="15" customHeight="1">
      <c r="A184" s="24"/>
      <c r="B184" s="38"/>
      <c r="C184" s="241"/>
      <c r="D184" s="63"/>
      <c r="E184" s="36"/>
      <c r="F184" s="114"/>
      <c r="G184" s="40" t="s">
        <v>140</v>
      </c>
      <c r="H184" s="39">
        <v>339000</v>
      </c>
      <c r="I184" s="40" t="s">
        <v>9</v>
      </c>
      <c r="J184" s="40" t="s">
        <v>10</v>
      </c>
      <c r="K184" s="161">
        <v>4</v>
      </c>
      <c r="L184" s="40" t="s">
        <v>21</v>
      </c>
      <c r="M184" s="161"/>
      <c r="N184" s="161"/>
      <c r="O184" s="161"/>
      <c r="P184" s="161"/>
      <c r="Q184" s="161"/>
      <c r="R184" s="42" t="s">
        <v>13</v>
      </c>
      <c r="S184" s="43">
        <f t="shared" si="9"/>
        <v>1356000</v>
      </c>
    </row>
    <row r="185" spans="1:19" ht="15" customHeight="1">
      <c r="A185" s="24"/>
      <c r="B185" s="38"/>
      <c r="C185" s="241"/>
      <c r="D185" s="63"/>
      <c r="E185" s="36"/>
      <c r="F185" s="114"/>
      <c r="G185" s="40" t="s">
        <v>163</v>
      </c>
      <c r="H185" s="39">
        <v>390000</v>
      </c>
      <c r="I185" s="40" t="s">
        <v>9</v>
      </c>
      <c r="J185" s="40" t="s">
        <v>10</v>
      </c>
      <c r="K185" s="161">
        <v>4</v>
      </c>
      <c r="L185" s="40" t="s">
        <v>21</v>
      </c>
      <c r="M185" s="161"/>
      <c r="N185" s="161"/>
      <c r="O185" s="161"/>
      <c r="P185" s="161"/>
      <c r="Q185" s="161"/>
      <c r="R185" s="42" t="s">
        <v>13</v>
      </c>
      <c r="S185" s="43">
        <f t="shared" si="9"/>
        <v>1560000</v>
      </c>
    </row>
    <row r="186" spans="1:19" ht="15" customHeight="1">
      <c r="A186" s="24"/>
      <c r="B186" s="38"/>
      <c r="C186" s="241"/>
      <c r="D186" s="63"/>
      <c r="E186" s="36"/>
      <c r="F186" s="114"/>
      <c r="G186" s="40" t="s">
        <v>138</v>
      </c>
      <c r="H186" s="39">
        <v>350000</v>
      </c>
      <c r="I186" s="40" t="s">
        <v>9</v>
      </c>
      <c r="J186" s="40" t="s">
        <v>10</v>
      </c>
      <c r="K186" s="161">
        <v>2</v>
      </c>
      <c r="L186" s="40" t="s">
        <v>21</v>
      </c>
      <c r="M186" s="161"/>
      <c r="N186" s="161"/>
      <c r="O186" s="161"/>
      <c r="P186" s="161"/>
      <c r="Q186" s="161"/>
      <c r="R186" s="42" t="s">
        <v>13</v>
      </c>
      <c r="S186" s="43">
        <f t="shared" si="9"/>
        <v>700000</v>
      </c>
    </row>
    <row r="187" spans="1:19" ht="15" customHeight="1">
      <c r="A187" s="24"/>
      <c r="B187" s="38"/>
      <c r="C187" s="241"/>
      <c r="D187" s="63"/>
      <c r="E187" s="36"/>
      <c r="F187" s="114"/>
      <c r="G187" s="40" t="s">
        <v>293</v>
      </c>
      <c r="H187" s="39">
        <v>600000</v>
      </c>
      <c r="I187" s="40" t="s">
        <v>294</v>
      </c>
      <c r="J187" s="40" t="s">
        <v>290</v>
      </c>
      <c r="K187" s="161">
        <v>1</v>
      </c>
      <c r="L187" s="40" t="s">
        <v>295</v>
      </c>
      <c r="M187" s="161"/>
      <c r="N187" s="161"/>
      <c r="O187" s="161"/>
      <c r="P187" s="161"/>
      <c r="Q187" s="161"/>
      <c r="R187" s="42" t="s">
        <v>296</v>
      </c>
      <c r="S187" s="43">
        <f t="shared" si="9"/>
        <v>600000</v>
      </c>
    </row>
    <row r="188" spans="1:19" ht="15" customHeight="1">
      <c r="A188" s="24"/>
      <c r="B188" s="38"/>
      <c r="C188" s="241"/>
      <c r="D188" s="63"/>
      <c r="E188" s="36"/>
      <c r="F188" s="114"/>
      <c r="G188" s="110" t="s">
        <v>137</v>
      </c>
      <c r="H188" s="39">
        <v>56000</v>
      </c>
      <c r="I188" s="40" t="s">
        <v>9</v>
      </c>
      <c r="J188" s="40" t="s">
        <v>10</v>
      </c>
      <c r="K188" s="161">
        <v>2</v>
      </c>
      <c r="L188" s="40" t="s">
        <v>21</v>
      </c>
      <c r="M188" s="161"/>
      <c r="N188" s="161"/>
      <c r="O188" s="161"/>
      <c r="P188" s="161"/>
      <c r="Q188" s="161"/>
      <c r="R188" s="42" t="s">
        <v>13</v>
      </c>
      <c r="S188" s="43">
        <f t="shared" si="9"/>
        <v>112000</v>
      </c>
    </row>
    <row r="189" spans="1:19" ht="15" customHeight="1">
      <c r="A189" s="24"/>
      <c r="B189" s="38"/>
      <c r="C189" s="241"/>
      <c r="D189" s="63"/>
      <c r="E189" s="36"/>
      <c r="F189" s="114"/>
      <c r="G189" s="40" t="s">
        <v>136</v>
      </c>
      <c r="H189" s="39">
        <v>265000</v>
      </c>
      <c r="I189" s="40" t="s">
        <v>9</v>
      </c>
      <c r="J189" s="40" t="s">
        <v>10</v>
      </c>
      <c r="K189" s="161">
        <v>1</v>
      </c>
      <c r="L189" s="40" t="s">
        <v>21</v>
      </c>
      <c r="M189" s="161"/>
      <c r="N189" s="161"/>
      <c r="O189" s="161"/>
      <c r="P189" s="161"/>
      <c r="Q189" s="161"/>
      <c r="R189" s="42" t="s">
        <v>13</v>
      </c>
      <c r="S189" s="43">
        <f t="shared" si="9"/>
        <v>265000</v>
      </c>
    </row>
    <row r="190" spans="1:19" ht="15" customHeight="1">
      <c r="A190" s="68"/>
      <c r="B190" s="154"/>
      <c r="C190" s="87"/>
      <c r="D190" s="88"/>
      <c r="E190" s="70"/>
      <c r="F190" s="248"/>
      <c r="G190" s="72" t="s">
        <v>129</v>
      </c>
      <c r="H190" s="71">
        <v>5000</v>
      </c>
      <c r="I190" s="72" t="s">
        <v>9</v>
      </c>
      <c r="J190" s="72" t="s">
        <v>10</v>
      </c>
      <c r="K190" s="73">
        <v>1</v>
      </c>
      <c r="L190" s="72" t="s">
        <v>21</v>
      </c>
      <c r="M190" s="73"/>
      <c r="N190" s="73"/>
      <c r="O190" s="73"/>
      <c r="P190" s="73"/>
      <c r="Q190" s="73"/>
      <c r="R190" s="155" t="s">
        <v>13</v>
      </c>
      <c r="S190" s="89">
        <f t="shared" si="9"/>
        <v>5000</v>
      </c>
    </row>
    <row r="191" spans="1:19" ht="19.5" customHeight="1">
      <c r="A191" s="8" t="s">
        <v>1</v>
      </c>
      <c r="B191" s="244" t="s">
        <v>2</v>
      </c>
      <c r="C191" s="244" t="s">
        <v>3</v>
      </c>
      <c r="D191" s="9" t="s">
        <v>280</v>
      </c>
      <c r="E191" s="9" t="s">
        <v>281</v>
      </c>
      <c r="F191" s="9" t="s">
        <v>4</v>
      </c>
      <c r="G191" s="267" t="s">
        <v>5</v>
      </c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8"/>
    </row>
    <row r="192" spans="1:19" ht="15" customHeight="1">
      <c r="A192" s="24"/>
      <c r="B192" s="38"/>
      <c r="C192" s="241" t="s">
        <v>313</v>
      </c>
      <c r="D192" s="63"/>
      <c r="E192" s="36"/>
      <c r="F192" s="108"/>
      <c r="G192" s="40" t="s">
        <v>130</v>
      </c>
      <c r="H192" s="39">
        <v>44300</v>
      </c>
      <c r="I192" s="40" t="s">
        <v>9</v>
      </c>
      <c r="J192" s="40" t="s">
        <v>10</v>
      </c>
      <c r="K192" s="161">
        <v>1</v>
      </c>
      <c r="L192" s="40" t="s">
        <v>21</v>
      </c>
      <c r="M192" s="161"/>
      <c r="N192" s="161"/>
      <c r="O192" s="161"/>
      <c r="P192" s="161"/>
      <c r="Q192" s="161"/>
      <c r="R192" s="42" t="s">
        <v>13</v>
      </c>
      <c r="S192" s="43">
        <f t="shared" si="9"/>
        <v>44300</v>
      </c>
    </row>
    <row r="193" spans="1:19" ht="15" customHeight="1">
      <c r="A193" s="24"/>
      <c r="B193" s="38"/>
      <c r="C193" s="241"/>
      <c r="D193" s="63"/>
      <c r="E193" s="36"/>
      <c r="F193" s="108"/>
      <c r="G193" s="40" t="s">
        <v>131</v>
      </c>
      <c r="H193" s="39">
        <v>11000000</v>
      </c>
      <c r="I193" s="40" t="s">
        <v>9</v>
      </c>
      <c r="J193" s="40" t="s">
        <v>10</v>
      </c>
      <c r="K193" s="161">
        <v>1</v>
      </c>
      <c r="L193" s="40" t="s">
        <v>21</v>
      </c>
      <c r="M193" s="161"/>
      <c r="N193" s="161"/>
      <c r="O193" s="161"/>
      <c r="P193" s="161"/>
      <c r="Q193" s="161"/>
      <c r="R193" s="42" t="s">
        <v>13</v>
      </c>
      <c r="S193" s="43">
        <f t="shared" si="9"/>
        <v>11000000</v>
      </c>
    </row>
    <row r="194" spans="1:19" ht="15" customHeight="1">
      <c r="A194" s="24"/>
      <c r="B194" s="38"/>
      <c r="C194" s="241"/>
      <c r="D194" s="63"/>
      <c r="E194" s="36"/>
      <c r="F194" s="114"/>
      <c r="G194" s="40" t="s">
        <v>132</v>
      </c>
      <c r="H194" s="39">
        <v>478440</v>
      </c>
      <c r="I194" s="40" t="s">
        <v>9</v>
      </c>
      <c r="J194" s="40" t="s">
        <v>10</v>
      </c>
      <c r="K194" s="161">
        <v>1</v>
      </c>
      <c r="L194" s="40" t="s">
        <v>21</v>
      </c>
      <c r="M194" s="161"/>
      <c r="N194" s="161"/>
      <c r="O194" s="161"/>
      <c r="P194" s="161"/>
      <c r="Q194" s="161"/>
      <c r="R194" s="40" t="s">
        <v>13</v>
      </c>
      <c r="S194" s="43">
        <f>H194*K194</f>
        <v>478440</v>
      </c>
    </row>
    <row r="195" spans="1:19" ht="15" customHeight="1">
      <c r="A195" s="24"/>
      <c r="B195" s="38"/>
      <c r="C195" s="241"/>
      <c r="D195" s="63"/>
      <c r="E195" s="36"/>
      <c r="F195" s="114"/>
      <c r="G195" s="40" t="s">
        <v>133</v>
      </c>
      <c r="H195" s="39">
        <v>803690</v>
      </c>
      <c r="I195" s="40" t="s">
        <v>9</v>
      </c>
      <c r="J195" s="40" t="s">
        <v>10</v>
      </c>
      <c r="K195" s="161">
        <v>1</v>
      </c>
      <c r="L195" s="40" t="s">
        <v>21</v>
      </c>
      <c r="M195" s="161"/>
      <c r="N195" s="161"/>
      <c r="O195" s="161"/>
      <c r="P195" s="161"/>
      <c r="Q195" s="161"/>
      <c r="R195" s="42" t="s">
        <v>13</v>
      </c>
      <c r="S195" s="43">
        <f>H195*K195</f>
        <v>803690</v>
      </c>
    </row>
    <row r="196" spans="1:19" ht="15" customHeight="1">
      <c r="A196" s="24"/>
      <c r="B196" s="38"/>
      <c r="C196" s="241"/>
      <c r="D196" s="63"/>
      <c r="E196" s="36"/>
      <c r="F196" s="114"/>
      <c r="G196" s="40" t="s">
        <v>134</v>
      </c>
      <c r="H196" s="39">
        <v>770110</v>
      </c>
      <c r="I196" s="40" t="s">
        <v>9</v>
      </c>
      <c r="J196" s="40" t="s">
        <v>10</v>
      </c>
      <c r="K196" s="161">
        <v>1</v>
      </c>
      <c r="L196" s="40" t="s">
        <v>21</v>
      </c>
      <c r="M196" s="161"/>
      <c r="N196" s="161"/>
      <c r="O196" s="161"/>
      <c r="P196" s="161"/>
      <c r="Q196" s="161"/>
      <c r="R196" s="42" t="s">
        <v>13</v>
      </c>
      <c r="S196" s="43">
        <f t="shared" ref="S196:S200" si="10">H196*K196</f>
        <v>770110</v>
      </c>
    </row>
    <row r="197" spans="1:19" ht="15" customHeight="1">
      <c r="A197" s="24"/>
      <c r="B197" s="38"/>
      <c r="C197" s="241"/>
      <c r="D197" s="63"/>
      <c r="E197" s="36"/>
      <c r="F197" s="114"/>
      <c r="G197" s="40" t="s">
        <v>135</v>
      </c>
      <c r="H197" s="39">
        <v>500000</v>
      </c>
      <c r="I197" s="40" t="s">
        <v>9</v>
      </c>
      <c r="J197" s="40" t="s">
        <v>10</v>
      </c>
      <c r="K197" s="161">
        <v>1</v>
      </c>
      <c r="L197" s="40" t="s">
        <v>21</v>
      </c>
      <c r="M197" s="161"/>
      <c r="N197" s="161"/>
      <c r="O197" s="161"/>
      <c r="P197" s="161"/>
      <c r="Q197" s="161"/>
      <c r="R197" s="42" t="s">
        <v>13</v>
      </c>
      <c r="S197" s="43">
        <f t="shared" si="10"/>
        <v>500000</v>
      </c>
    </row>
    <row r="198" spans="1:19" ht="15" customHeight="1">
      <c r="A198" s="24"/>
      <c r="B198" s="38"/>
      <c r="C198" s="241"/>
      <c r="D198" s="63"/>
      <c r="E198" s="36"/>
      <c r="F198" s="114"/>
      <c r="G198" s="40" t="s">
        <v>141</v>
      </c>
      <c r="H198" s="39">
        <v>80080</v>
      </c>
      <c r="I198" s="40" t="s">
        <v>9</v>
      </c>
      <c r="J198" s="40" t="s">
        <v>10</v>
      </c>
      <c r="K198" s="161">
        <v>1</v>
      </c>
      <c r="L198" s="40" t="s">
        <v>28</v>
      </c>
      <c r="M198" s="161"/>
      <c r="N198" s="161"/>
      <c r="O198" s="161"/>
      <c r="P198" s="161"/>
      <c r="Q198" s="161"/>
      <c r="R198" s="42" t="s">
        <v>13</v>
      </c>
      <c r="S198" s="43">
        <f t="shared" si="10"/>
        <v>80080</v>
      </c>
    </row>
    <row r="199" spans="1:19" ht="15" customHeight="1">
      <c r="A199" s="24"/>
      <c r="B199" s="38"/>
      <c r="C199" s="241"/>
      <c r="D199" s="63"/>
      <c r="E199" s="36"/>
      <c r="F199" s="114"/>
      <c r="G199" s="40" t="s">
        <v>288</v>
      </c>
      <c r="H199" s="39">
        <v>10000</v>
      </c>
      <c r="I199" s="40" t="s">
        <v>9</v>
      </c>
      <c r="J199" s="40" t="s">
        <v>10</v>
      </c>
      <c r="K199" s="161">
        <v>83</v>
      </c>
      <c r="L199" s="40" t="s">
        <v>12</v>
      </c>
      <c r="M199" s="161"/>
      <c r="N199" s="161"/>
      <c r="O199" s="161"/>
      <c r="P199" s="161"/>
      <c r="Q199" s="161"/>
      <c r="R199" s="42" t="s">
        <v>13</v>
      </c>
      <c r="S199" s="43">
        <f t="shared" ref="S199" si="11">H199*K199</f>
        <v>830000</v>
      </c>
    </row>
    <row r="200" spans="1:19" ht="15" customHeight="1">
      <c r="A200" s="24"/>
      <c r="B200" s="38"/>
      <c r="C200" s="241"/>
      <c r="D200" s="63"/>
      <c r="E200" s="36"/>
      <c r="F200" s="114"/>
      <c r="G200" s="40" t="s">
        <v>142</v>
      </c>
      <c r="H200" s="39">
        <v>2400000</v>
      </c>
      <c r="I200" s="40" t="s">
        <v>9</v>
      </c>
      <c r="J200" s="40" t="s">
        <v>10</v>
      </c>
      <c r="K200" s="161">
        <v>1</v>
      </c>
      <c r="L200" s="40" t="s">
        <v>28</v>
      </c>
      <c r="M200" s="161"/>
      <c r="N200" s="161"/>
      <c r="O200" s="161"/>
      <c r="P200" s="161"/>
      <c r="Q200" s="161"/>
      <c r="R200" s="42" t="s">
        <v>13</v>
      </c>
      <c r="S200" s="43">
        <f t="shared" si="10"/>
        <v>2400000</v>
      </c>
    </row>
    <row r="201" spans="1:19" ht="15" customHeight="1">
      <c r="A201" s="24"/>
      <c r="B201" s="58"/>
      <c r="C201" s="238" t="s">
        <v>66</v>
      </c>
      <c r="D201" s="64">
        <v>5400000</v>
      </c>
      <c r="E201" s="26">
        <f>S201+S202</f>
        <v>5400000</v>
      </c>
      <c r="F201" s="100">
        <f>E201-D201</f>
        <v>0</v>
      </c>
      <c r="G201" s="29" t="s">
        <v>143</v>
      </c>
      <c r="H201" s="28">
        <v>400000</v>
      </c>
      <c r="I201" s="29" t="s">
        <v>9</v>
      </c>
      <c r="J201" s="29" t="s">
        <v>10</v>
      </c>
      <c r="K201" s="30">
        <v>12</v>
      </c>
      <c r="L201" s="29" t="s">
        <v>19</v>
      </c>
      <c r="M201" s="30"/>
      <c r="N201" s="30"/>
      <c r="O201" s="30"/>
      <c r="P201" s="30"/>
      <c r="Q201" s="30"/>
      <c r="R201" s="31" t="s">
        <v>13</v>
      </c>
      <c r="S201" s="32">
        <f t="shared" si="8"/>
        <v>4800000</v>
      </c>
    </row>
    <row r="202" spans="1:19" ht="15" customHeight="1">
      <c r="A202" s="66"/>
      <c r="B202" s="58"/>
      <c r="C202" s="115"/>
      <c r="D202" s="10"/>
      <c r="E202" s="47"/>
      <c r="F202" s="111"/>
      <c r="G202" s="49" t="s">
        <v>144</v>
      </c>
      <c r="H202" s="48">
        <v>50000</v>
      </c>
      <c r="I202" s="49" t="s">
        <v>9</v>
      </c>
      <c r="J202" s="49" t="s">
        <v>10</v>
      </c>
      <c r="K202" s="14">
        <v>12</v>
      </c>
      <c r="L202" s="49" t="s">
        <v>19</v>
      </c>
      <c r="M202" s="14"/>
      <c r="N202" s="14"/>
      <c r="O202" s="14"/>
      <c r="P202" s="14"/>
      <c r="Q202" s="14"/>
      <c r="R202" s="50" t="s">
        <v>13</v>
      </c>
      <c r="S202" s="107">
        <f t="shared" si="8"/>
        <v>600000</v>
      </c>
    </row>
    <row r="203" spans="1:19" ht="15" customHeight="1">
      <c r="A203" s="24"/>
      <c r="B203" s="58"/>
      <c r="C203" s="238" t="s">
        <v>183</v>
      </c>
      <c r="D203" s="64">
        <v>2635470</v>
      </c>
      <c r="E203" s="26">
        <f>S203</f>
        <v>1400000</v>
      </c>
      <c r="F203" s="100">
        <f>E203-D203</f>
        <v>-1235470</v>
      </c>
      <c r="G203" s="29" t="s">
        <v>184</v>
      </c>
      <c r="H203" s="28">
        <v>1400000</v>
      </c>
      <c r="I203" s="29" t="s">
        <v>9</v>
      </c>
      <c r="J203" s="29" t="s">
        <v>10</v>
      </c>
      <c r="K203" s="30">
        <v>1</v>
      </c>
      <c r="L203" s="29" t="s">
        <v>29</v>
      </c>
      <c r="M203" s="30"/>
      <c r="N203" s="30"/>
      <c r="O203" s="30"/>
      <c r="P203" s="30"/>
      <c r="Q203" s="30"/>
      <c r="R203" s="31" t="s">
        <v>13</v>
      </c>
      <c r="S203" s="32">
        <f>H203*K203</f>
        <v>1400000</v>
      </c>
    </row>
    <row r="204" spans="1:19" ht="15" customHeight="1">
      <c r="A204" s="260" t="s">
        <v>85</v>
      </c>
      <c r="B204" s="261"/>
      <c r="C204" s="261"/>
      <c r="D204" s="16">
        <v>36752000</v>
      </c>
      <c r="E204" s="17">
        <f>E205</f>
        <v>45252000</v>
      </c>
      <c r="F204" s="57">
        <f t="shared" ref="F204:F208" si="12">E204-D204</f>
        <v>8500000</v>
      </c>
      <c r="G204" s="20"/>
      <c r="H204" s="19"/>
      <c r="I204" s="20"/>
      <c r="J204" s="20"/>
      <c r="K204" s="21"/>
      <c r="L204" s="20"/>
      <c r="M204" s="21"/>
      <c r="N204" s="21"/>
      <c r="O204" s="21"/>
      <c r="P204" s="21"/>
      <c r="Q204" s="21"/>
      <c r="R204" s="20"/>
      <c r="S204" s="22"/>
    </row>
    <row r="205" spans="1:19" ht="15" customHeight="1">
      <c r="A205" s="24"/>
      <c r="B205" s="262" t="s">
        <v>86</v>
      </c>
      <c r="C205" s="263"/>
      <c r="D205" s="35">
        <v>36752000</v>
      </c>
      <c r="E205" s="35">
        <f>SUM(E206:E208)</f>
        <v>45252000</v>
      </c>
      <c r="F205" s="108">
        <f t="shared" si="12"/>
        <v>8500000</v>
      </c>
      <c r="G205" s="40"/>
      <c r="H205" s="39"/>
      <c r="I205" s="40"/>
      <c r="J205" s="40"/>
      <c r="K205" s="161"/>
      <c r="L205" s="40"/>
      <c r="M205" s="161"/>
      <c r="N205" s="161"/>
      <c r="O205" s="161"/>
      <c r="P205" s="161"/>
      <c r="Q205" s="161"/>
      <c r="R205" s="40"/>
      <c r="S205" s="43"/>
    </row>
    <row r="206" spans="1:19" ht="15" customHeight="1">
      <c r="A206" s="24"/>
      <c r="B206" s="238"/>
      <c r="C206" s="237" t="s">
        <v>87</v>
      </c>
      <c r="D206" s="16">
        <v>4000000</v>
      </c>
      <c r="E206" s="17">
        <f>S206</f>
        <v>10000000</v>
      </c>
      <c r="F206" s="57">
        <f t="shared" si="12"/>
        <v>6000000</v>
      </c>
      <c r="G206" s="20" t="s">
        <v>145</v>
      </c>
      <c r="H206" s="19">
        <v>10000000</v>
      </c>
      <c r="I206" s="20" t="s">
        <v>9</v>
      </c>
      <c r="J206" s="20" t="s">
        <v>10</v>
      </c>
      <c r="K206" s="21">
        <v>1</v>
      </c>
      <c r="L206" s="20" t="s">
        <v>29</v>
      </c>
      <c r="M206" s="21"/>
      <c r="N206" s="21"/>
      <c r="O206" s="21"/>
      <c r="P206" s="21"/>
      <c r="Q206" s="21"/>
      <c r="R206" s="60" t="s">
        <v>13</v>
      </c>
      <c r="S206" s="22">
        <f>H206*K206</f>
        <v>10000000</v>
      </c>
    </row>
    <row r="207" spans="1:19" ht="15" customHeight="1">
      <c r="A207" s="24"/>
      <c r="B207" s="241"/>
      <c r="C207" s="237" t="s">
        <v>88</v>
      </c>
      <c r="D207" s="16">
        <v>14500000</v>
      </c>
      <c r="E207" s="17">
        <f>S207</f>
        <v>17000000</v>
      </c>
      <c r="F207" s="57">
        <f t="shared" si="12"/>
        <v>2500000</v>
      </c>
      <c r="G207" s="20" t="s">
        <v>146</v>
      </c>
      <c r="H207" s="19">
        <v>17000000</v>
      </c>
      <c r="I207" s="20" t="s">
        <v>9</v>
      </c>
      <c r="J207" s="20" t="s">
        <v>10</v>
      </c>
      <c r="K207" s="21">
        <v>1</v>
      </c>
      <c r="L207" s="20" t="s">
        <v>29</v>
      </c>
      <c r="M207" s="21"/>
      <c r="N207" s="21"/>
      <c r="O207" s="21"/>
      <c r="P207" s="21"/>
      <c r="Q207" s="21"/>
      <c r="R207" s="60" t="s">
        <v>13</v>
      </c>
      <c r="S207" s="22">
        <f>H207*K207</f>
        <v>17000000</v>
      </c>
    </row>
    <row r="208" spans="1:19" ht="15" customHeight="1">
      <c r="A208" s="24"/>
      <c r="B208" s="58"/>
      <c r="C208" s="143" t="s">
        <v>89</v>
      </c>
      <c r="D208" s="25">
        <v>18252000</v>
      </c>
      <c r="E208" s="26">
        <f>SUM(S208:S210)</f>
        <v>18252000</v>
      </c>
      <c r="F208" s="100">
        <f t="shared" si="12"/>
        <v>0</v>
      </c>
      <c r="G208" s="40" t="s">
        <v>70</v>
      </c>
      <c r="H208" s="28">
        <v>1200000</v>
      </c>
      <c r="I208" s="29" t="s">
        <v>9</v>
      </c>
      <c r="J208" s="29" t="s">
        <v>10</v>
      </c>
      <c r="K208" s="30">
        <v>12</v>
      </c>
      <c r="L208" s="29" t="s">
        <v>19</v>
      </c>
      <c r="M208" s="30"/>
      <c r="N208" s="30"/>
      <c r="O208" s="30"/>
      <c r="P208" s="30"/>
      <c r="Q208" s="30"/>
      <c r="R208" s="31" t="s">
        <v>13</v>
      </c>
      <c r="S208" s="32">
        <f t="shared" ref="S208" si="13">H208*K208</f>
        <v>14400000</v>
      </c>
    </row>
    <row r="209" spans="1:19" ht="15" customHeight="1">
      <c r="A209" s="24"/>
      <c r="B209" s="58"/>
      <c r="C209" s="242"/>
      <c r="D209" s="35"/>
      <c r="E209" s="36"/>
      <c r="F209" s="37"/>
      <c r="G209" s="152" t="s">
        <v>199</v>
      </c>
      <c r="H209" s="39">
        <v>121000</v>
      </c>
      <c r="I209" s="40" t="s">
        <v>9</v>
      </c>
      <c r="J209" s="40" t="s">
        <v>10</v>
      </c>
      <c r="K209" s="161">
        <v>12</v>
      </c>
      <c r="L209" s="40" t="s">
        <v>19</v>
      </c>
      <c r="M209" s="161"/>
      <c r="N209" s="161"/>
      <c r="O209" s="161"/>
      <c r="P209" s="161"/>
      <c r="Q209" s="161"/>
      <c r="R209" s="42" t="s">
        <v>13</v>
      </c>
      <c r="S209" s="43">
        <f>H209*K209</f>
        <v>1452000</v>
      </c>
    </row>
    <row r="210" spans="1:19" ht="15" customHeight="1">
      <c r="A210" s="24"/>
      <c r="B210" s="58"/>
      <c r="C210" s="242"/>
      <c r="D210" s="35"/>
      <c r="E210" s="36"/>
      <c r="F210" s="37"/>
      <c r="G210" s="152" t="s">
        <v>200</v>
      </c>
      <c r="H210" s="39">
        <v>200000</v>
      </c>
      <c r="I210" s="40" t="s">
        <v>9</v>
      </c>
      <c r="J210" s="40" t="s">
        <v>10</v>
      </c>
      <c r="K210" s="161">
        <v>12</v>
      </c>
      <c r="L210" s="40" t="s">
        <v>19</v>
      </c>
      <c r="M210" s="161"/>
      <c r="N210" s="161"/>
      <c r="O210" s="161"/>
      <c r="P210" s="161"/>
      <c r="Q210" s="161"/>
      <c r="R210" s="42" t="s">
        <v>13</v>
      </c>
      <c r="S210" s="43">
        <f>H210*K210</f>
        <v>2400000</v>
      </c>
    </row>
    <row r="211" spans="1:19" ht="15" customHeight="1">
      <c r="A211" s="256" t="s">
        <v>90</v>
      </c>
      <c r="B211" s="264"/>
      <c r="C211" s="237"/>
      <c r="D211" s="16">
        <v>501124750</v>
      </c>
      <c r="E211" s="17">
        <f>E212+E230</f>
        <v>524227490</v>
      </c>
      <c r="F211" s="52">
        <f>E211-D211</f>
        <v>23102740</v>
      </c>
      <c r="G211" s="20"/>
      <c r="H211" s="19"/>
      <c r="I211" s="20"/>
      <c r="J211" s="20"/>
      <c r="K211" s="21"/>
      <c r="L211" s="20"/>
      <c r="M211" s="21"/>
      <c r="N211" s="21"/>
      <c r="O211" s="21"/>
      <c r="P211" s="21"/>
      <c r="Q211" s="21"/>
      <c r="R211" s="20"/>
      <c r="S211" s="22"/>
    </row>
    <row r="212" spans="1:19" ht="15" customHeight="1">
      <c r="A212" s="24"/>
      <c r="B212" s="262" t="s">
        <v>91</v>
      </c>
      <c r="C212" s="263"/>
      <c r="D212" s="35">
        <v>492354750</v>
      </c>
      <c r="E212" s="36">
        <f>E213+E219+E223+E225+E227+E228</f>
        <v>511707490</v>
      </c>
      <c r="F212" s="37">
        <f>E212-D212</f>
        <v>19352740</v>
      </c>
      <c r="G212" s="40"/>
      <c r="H212" s="39"/>
      <c r="I212" s="40"/>
      <c r="J212" s="40"/>
      <c r="K212" s="161"/>
      <c r="L212" s="40"/>
      <c r="M212" s="161"/>
      <c r="N212" s="161"/>
      <c r="O212" s="161"/>
      <c r="P212" s="161"/>
      <c r="Q212" s="161"/>
      <c r="R212" s="40"/>
      <c r="S212" s="43"/>
    </row>
    <row r="213" spans="1:19" ht="15" customHeight="1">
      <c r="A213" s="24"/>
      <c r="B213" s="54"/>
      <c r="C213" s="239" t="s">
        <v>92</v>
      </c>
      <c r="D213" s="25">
        <v>340054750</v>
      </c>
      <c r="E213" s="26">
        <f>S213</f>
        <v>333307450</v>
      </c>
      <c r="F213" s="100">
        <f>E213-D213</f>
        <v>-6747300</v>
      </c>
      <c r="G213" s="101" t="s">
        <v>18</v>
      </c>
      <c r="H213" s="28"/>
      <c r="I213" s="29"/>
      <c r="J213" s="29"/>
      <c r="K213" s="30"/>
      <c r="L213" s="29"/>
      <c r="M213" s="30"/>
      <c r="N213" s="30"/>
      <c r="O213" s="30"/>
      <c r="P213" s="30"/>
      <c r="Q213" s="30"/>
      <c r="R213" s="29"/>
      <c r="S213" s="34">
        <f>SUM(S214:S218)</f>
        <v>333307450</v>
      </c>
    </row>
    <row r="214" spans="1:19" ht="15" customHeight="1">
      <c r="A214" s="24"/>
      <c r="B214" s="58"/>
      <c r="C214" s="242"/>
      <c r="D214" s="35"/>
      <c r="E214" s="36"/>
      <c r="F214" s="37"/>
      <c r="G214" s="40" t="s">
        <v>147</v>
      </c>
      <c r="H214" s="39">
        <v>6390</v>
      </c>
      <c r="I214" s="40" t="s">
        <v>9</v>
      </c>
      <c r="J214" s="40" t="s">
        <v>10</v>
      </c>
      <c r="K214" s="161">
        <v>105</v>
      </c>
      <c r="L214" s="40" t="s">
        <v>12</v>
      </c>
      <c r="M214" s="161" t="s">
        <v>10</v>
      </c>
      <c r="N214" s="161">
        <v>365</v>
      </c>
      <c r="O214" s="161" t="s">
        <v>11</v>
      </c>
      <c r="P214" s="161"/>
      <c r="Q214" s="161"/>
      <c r="R214" s="42" t="s">
        <v>13</v>
      </c>
      <c r="S214" s="43">
        <f>H214*K214*N214</f>
        <v>244896750</v>
      </c>
    </row>
    <row r="215" spans="1:19" ht="15" customHeight="1">
      <c r="A215" s="24"/>
      <c r="B215" s="58"/>
      <c r="C215" s="242"/>
      <c r="D215" s="35"/>
      <c r="E215" s="36"/>
      <c r="F215" s="37"/>
      <c r="G215" s="38" t="s">
        <v>148</v>
      </c>
      <c r="H215" s="39">
        <v>203670</v>
      </c>
      <c r="I215" s="40" t="s">
        <v>9</v>
      </c>
      <c r="J215" s="40" t="s">
        <v>10</v>
      </c>
      <c r="K215" s="136">
        <v>35</v>
      </c>
      <c r="L215" s="40" t="s">
        <v>12</v>
      </c>
      <c r="M215" s="161" t="s">
        <v>10</v>
      </c>
      <c r="N215" s="161">
        <v>12</v>
      </c>
      <c r="O215" s="161" t="s">
        <v>19</v>
      </c>
      <c r="P215" s="161"/>
      <c r="Q215" s="161"/>
      <c r="R215" s="42" t="s">
        <v>13</v>
      </c>
      <c r="S215" s="43">
        <f>H215*K215*N215</f>
        <v>85541400</v>
      </c>
    </row>
    <row r="216" spans="1:19" ht="15" customHeight="1">
      <c r="A216" s="24"/>
      <c r="B216" s="58"/>
      <c r="C216" s="241"/>
      <c r="D216" s="35"/>
      <c r="E216" s="36"/>
      <c r="F216" s="37"/>
      <c r="G216" s="38" t="s">
        <v>149</v>
      </c>
      <c r="H216" s="39">
        <v>27490</v>
      </c>
      <c r="I216" s="40" t="s">
        <v>9</v>
      </c>
      <c r="J216" s="40" t="s">
        <v>10</v>
      </c>
      <c r="K216" s="161">
        <v>35</v>
      </c>
      <c r="L216" s="40" t="s">
        <v>12</v>
      </c>
      <c r="M216" s="161" t="s">
        <v>10</v>
      </c>
      <c r="N216" s="161">
        <v>2</v>
      </c>
      <c r="O216" s="161" t="s">
        <v>21</v>
      </c>
      <c r="P216" s="161"/>
      <c r="Q216" s="161"/>
      <c r="R216" s="42" t="s">
        <v>13</v>
      </c>
      <c r="S216" s="43">
        <f>ROUND(H216*K216*N216,-1)</f>
        <v>1924300</v>
      </c>
    </row>
    <row r="217" spans="1:19" ht="15" customHeight="1">
      <c r="A217" s="24"/>
      <c r="B217" s="58"/>
      <c r="C217" s="241"/>
      <c r="D217" s="35"/>
      <c r="E217" s="36"/>
      <c r="F217" s="37"/>
      <c r="G217" s="40" t="s">
        <v>150</v>
      </c>
      <c r="H217" s="39">
        <v>13000</v>
      </c>
      <c r="I217" s="40" t="s">
        <v>9</v>
      </c>
      <c r="J217" s="40" t="s">
        <v>10</v>
      </c>
      <c r="K217" s="161">
        <v>35</v>
      </c>
      <c r="L217" s="40" t="s">
        <v>12</v>
      </c>
      <c r="M217" s="161" t="s">
        <v>10</v>
      </c>
      <c r="N217" s="161">
        <v>1</v>
      </c>
      <c r="O217" s="161" t="s">
        <v>21</v>
      </c>
      <c r="P217" s="161"/>
      <c r="Q217" s="161"/>
      <c r="R217" s="42" t="s">
        <v>13</v>
      </c>
      <c r="S217" s="43">
        <f>H217*K217</f>
        <v>455000</v>
      </c>
    </row>
    <row r="218" spans="1:19" ht="15" customHeight="1">
      <c r="A218" s="24"/>
      <c r="B218" s="58"/>
      <c r="C218" s="241"/>
      <c r="D218" s="35"/>
      <c r="E218" s="36"/>
      <c r="F218" s="37"/>
      <c r="G218" s="40" t="s">
        <v>151</v>
      </c>
      <c r="H218" s="39">
        <v>14000</v>
      </c>
      <c r="I218" s="40" t="s">
        <v>9</v>
      </c>
      <c r="J218" s="40" t="s">
        <v>10</v>
      </c>
      <c r="K218" s="161">
        <v>35</v>
      </c>
      <c r="L218" s="40" t="s">
        <v>12</v>
      </c>
      <c r="M218" s="161" t="s">
        <v>10</v>
      </c>
      <c r="N218" s="161">
        <v>1</v>
      </c>
      <c r="O218" s="161" t="s">
        <v>21</v>
      </c>
      <c r="P218" s="161"/>
      <c r="Q218" s="161"/>
      <c r="R218" s="42" t="s">
        <v>13</v>
      </c>
      <c r="S218" s="43">
        <f>H218*K218*N218</f>
        <v>490000</v>
      </c>
    </row>
    <row r="219" spans="1:19" ht="15" customHeight="1">
      <c r="A219" s="24"/>
      <c r="B219" s="58"/>
      <c r="C219" s="141" t="s">
        <v>93</v>
      </c>
      <c r="D219" s="25">
        <v>66000000</v>
      </c>
      <c r="E219" s="26">
        <f>SUM(S219:S222)</f>
        <v>90800040</v>
      </c>
      <c r="F219" s="100">
        <f>E219-D219</f>
        <v>24800040</v>
      </c>
      <c r="G219" s="116" t="s">
        <v>301</v>
      </c>
      <c r="H219" s="28">
        <v>4266670</v>
      </c>
      <c r="I219" s="29" t="s">
        <v>9</v>
      </c>
      <c r="J219" s="29" t="s">
        <v>10</v>
      </c>
      <c r="K219" s="30">
        <v>12</v>
      </c>
      <c r="L219" s="29" t="s">
        <v>19</v>
      </c>
      <c r="M219" s="30"/>
      <c r="N219" s="30"/>
      <c r="O219" s="30"/>
      <c r="P219" s="30"/>
      <c r="Q219" s="30"/>
      <c r="R219" s="31" t="s">
        <v>13</v>
      </c>
      <c r="S219" s="32">
        <f t="shared" ref="S219" si="14">H219*K219</f>
        <v>51200040</v>
      </c>
    </row>
    <row r="220" spans="1:19" ht="15" customHeight="1">
      <c r="A220" s="24"/>
      <c r="B220" s="58"/>
      <c r="C220" s="242"/>
      <c r="D220" s="35"/>
      <c r="E220" s="36"/>
      <c r="F220" s="37"/>
      <c r="G220" s="153" t="s">
        <v>204</v>
      </c>
      <c r="H220" s="39">
        <v>1300000</v>
      </c>
      <c r="I220" s="40" t="s">
        <v>9</v>
      </c>
      <c r="J220" s="40" t="s">
        <v>10</v>
      </c>
      <c r="K220" s="161">
        <v>12</v>
      </c>
      <c r="L220" s="40" t="s">
        <v>19</v>
      </c>
      <c r="M220" s="161"/>
      <c r="N220" s="161"/>
      <c r="O220" s="161"/>
      <c r="P220" s="161"/>
      <c r="Q220" s="161"/>
      <c r="R220" s="42" t="s">
        <v>13</v>
      </c>
      <c r="S220" s="43">
        <f>H220*K220</f>
        <v>15600000</v>
      </c>
    </row>
    <row r="221" spans="1:19" ht="15" customHeight="1">
      <c r="A221" s="24"/>
      <c r="B221" s="58"/>
      <c r="C221" s="242"/>
      <c r="D221" s="35"/>
      <c r="E221" s="36"/>
      <c r="F221" s="37"/>
      <c r="G221" s="117" t="s">
        <v>114</v>
      </c>
      <c r="H221" s="39">
        <v>1000000</v>
      </c>
      <c r="I221" s="40" t="s">
        <v>9</v>
      </c>
      <c r="J221" s="40" t="s">
        <v>10</v>
      </c>
      <c r="K221" s="161">
        <v>12</v>
      </c>
      <c r="L221" s="40" t="s">
        <v>19</v>
      </c>
      <c r="M221" s="161"/>
      <c r="N221" s="161"/>
      <c r="O221" s="161"/>
      <c r="P221" s="161"/>
      <c r="Q221" s="161"/>
      <c r="R221" s="42" t="s">
        <v>13</v>
      </c>
      <c r="S221" s="43">
        <f>H221*K221</f>
        <v>12000000</v>
      </c>
    </row>
    <row r="222" spans="1:19" ht="15" customHeight="1">
      <c r="A222" s="24"/>
      <c r="B222" s="58"/>
      <c r="C222" s="242"/>
      <c r="D222" s="35"/>
      <c r="E222" s="36"/>
      <c r="F222" s="37"/>
      <c r="G222" s="117" t="s">
        <v>153</v>
      </c>
      <c r="H222" s="39">
        <v>1000000</v>
      </c>
      <c r="I222" s="40" t="s">
        <v>9</v>
      </c>
      <c r="J222" s="40" t="s">
        <v>10</v>
      </c>
      <c r="K222" s="161">
        <v>12</v>
      </c>
      <c r="L222" s="40" t="s">
        <v>19</v>
      </c>
      <c r="M222" s="161"/>
      <c r="N222" s="161"/>
      <c r="O222" s="161"/>
      <c r="P222" s="161"/>
      <c r="Q222" s="161"/>
      <c r="R222" s="42" t="s">
        <v>13</v>
      </c>
      <c r="S222" s="43">
        <f>H222*K222</f>
        <v>12000000</v>
      </c>
    </row>
    <row r="223" spans="1:19" ht="15" customHeight="1">
      <c r="A223" s="24"/>
      <c r="B223" s="58"/>
      <c r="C223" s="239" t="s">
        <v>94</v>
      </c>
      <c r="D223" s="25">
        <v>11000000</v>
      </c>
      <c r="E223" s="26">
        <f>SUM(S223:S224)</f>
        <v>16500000</v>
      </c>
      <c r="F223" s="100">
        <f>E223-D223</f>
        <v>5500000</v>
      </c>
      <c r="G223" s="29" t="s">
        <v>154</v>
      </c>
      <c r="H223" s="28">
        <v>1000000</v>
      </c>
      <c r="I223" s="29" t="s">
        <v>9</v>
      </c>
      <c r="J223" s="29" t="s">
        <v>10</v>
      </c>
      <c r="K223" s="30">
        <v>12</v>
      </c>
      <c r="L223" s="29" t="s">
        <v>19</v>
      </c>
      <c r="M223" s="30"/>
      <c r="N223" s="30"/>
      <c r="O223" s="30"/>
      <c r="P223" s="30"/>
      <c r="Q223" s="30"/>
      <c r="R223" s="29" t="s">
        <v>13</v>
      </c>
      <c r="S223" s="32">
        <f t="shared" ref="S223:S227" si="15">H223*K223</f>
        <v>12000000</v>
      </c>
    </row>
    <row r="224" spans="1:19" ht="15" customHeight="1">
      <c r="A224" s="24"/>
      <c r="B224" s="58"/>
      <c r="C224" s="242"/>
      <c r="D224" s="35"/>
      <c r="E224" s="36"/>
      <c r="F224" s="37"/>
      <c r="G224" s="40" t="s">
        <v>299</v>
      </c>
      <c r="H224" s="39">
        <v>375000</v>
      </c>
      <c r="I224" s="40" t="s">
        <v>9</v>
      </c>
      <c r="J224" s="40" t="s">
        <v>10</v>
      </c>
      <c r="K224" s="161">
        <v>12</v>
      </c>
      <c r="L224" s="40" t="s">
        <v>19</v>
      </c>
      <c r="M224" s="161"/>
      <c r="N224" s="161"/>
      <c r="O224" s="161"/>
      <c r="P224" s="161"/>
      <c r="Q224" s="161"/>
      <c r="R224" s="40" t="s">
        <v>13</v>
      </c>
      <c r="S224" s="43">
        <f t="shared" si="15"/>
        <v>4500000</v>
      </c>
    </row>
    <row r="225" spans="1:19" ht="15" customHeight="1">
      <c r="A225" s="24"/>
      <c r="B225" s="58"/>
      <c r="C225" s="239" t="s">
        <v>95</v>
      </c>
      <c r="D225" s="25">
        <v>11400000</v>
      </c>
      <c r="E225" s="26">
        <f>SUM(S225:S226)</f>
        <v>7200000</v>
      </c>
      <c r="F225" s="100">
        <f>E225-D225</f>
        <v>-4200000</v>
      </c>
      <c r="G225" s="29" t="s">
        <v>155</v>
      </c>
      <c r="H225" s="28">
        <v>500000</v>
      </c>
      <c r="I225" s="29" t="s">
        <v>9</v>
      </c>
      <c r="J225" s="29" t="s">
        <v>10</v>
      </c>
      <c r="K225" s="30">
        <v>12</v>
      </c>
      <c r="L225" s="29" t="s">
        <v>297</v>
      </c>
      <c r="M225" s="30"/>
      <c r="N225" s="30"/>
      <c r="O225" s="30"/>
      <c r="P225" s="30"/>
      <c r="Q225" s="30"/>
      <c r="R225" s="29" t="s">
        <v>13</v>
      </c>
      <c r="S225" s="32">
        <f t="shared" si="15"/>
        <v>6000000</v>
      </c>
    </row>
    <row r="226" spans="1:19" ht="15" customHeight="1">
      <c r="A226" s="24"/>
      <c r="B226" s="58"/>
      <c r="C226" s="115"/>
      <c r="D226" s="10"/>
      <c r="E226" s="47"/>
      <c r="F226" s="111"/>
      <c r="G226" s="49" t="s">
        <v>298</v>
      </c>
      <c r="H226" s="48">
        <v>100000</v>
      </c>
      <c r="I226" s="49" t="s">
        <v>9</v>
      </c>
      <c r="J226" s="49" t="s">
        <v>10</v>
      </c>
      <c r="K226" s="14">
        <v>12</v>
      </c>
      <c r="L226" s="49" t="s">
        <v>19</v>
      </c>
      <c r="M226" s="14"/>
      <c r="N226" s="14"/>
      <c r="O226" s="14"/>
      <c r="P226" s="14"/>
      <c r="Q226" s="14"/>
      <c r="R226" s="49" t="s">
        <v>13</v>
      </c>
      <c r="S226" s="107">
        <f t="shared" si="15"/>
        <v>1200000</v>
      </c>
    </row>
    <row r="227" spans="1:19" ht="15" customHeight="1">
      <c r="A227" s="24"/>
      <c r="B227" s="58"/>
      <c r="C227" s="237" t="s">
        <v>96</v>
      </c>
      <c r="D227" s="16">
        <v>7500000</v>
      </c>
      <c r="E227" s="17">
        <f>S227</f>
        <v>7500000</v>
      </c>
      <c r="F227" s="57">
        <f>E227-D227</f>
        <v>0</v>
      </c>
      <c r="G227" s="20" t="s">
        <v>156</v>
      </c>
      <c r="H227" s="19">
        <v>750000</v>
      </c>
      <c r="I227" s="20" t="s">
        <v>9</v>
      </c>
      <c r="J227" s="20" t="s">
        <v>10</v>
      </c>
      <c r="K227" s="21">
        <v>10</v>
      </c>
      <c r="L227" s="20" t="s">
        <v>24</v>
      </c>
      <c r="M227" s="21"/>
      <c r="N227" s="21"/>
      <c r="O227" s="21"/>
      <c r="P227" s="21"/>
      <c r="Q227" s="21"/>
      <c r="R227" s="20" t="s">
        <v>13</v>
      </c>
      <c r="S227" s="22">
        <f t="shared" si="15"/>
        <v>7500000</v>
      </c>
    </row>
    <row r="228" spans="1:19" ht="15" customHeight="1">
      <c r="A228" s="24"/>
      <c r="B228" s="58"/>
      <c r="C228" s="239" t="s">
        <v>97</v>
      </c>
      <c r="D228" s="25">
        <v>56400000</v>
      </c>
      <c r="E228" s="26">
        <f>SUM(S228:S229)</f>
        <v>56400000</v>
      </c>
      <c r="F228" s="100">
        <f>E228-D228</f>
        <v>0</v>
      </c>
      <c r="G228" s="29" t="s">
        <v>157</v>
      </c>
      <c r="H228" s="28">
        <v>4200000</v>
      </c>
      <c r="I228" s="29" t="s">
        <v>9</v>
      </c>
      <c r="J228" s="29" t="s">
        <v>10</v>
      </c>
      <c r="K228" s="30">
        <v>12</v>
      </c>
      <c r="L228" s="29" t="s">
        <v>19</v>
      </c>
      <c r="M228" s="30"/>
      <c r="N228" s="30"/>
      <c r="O228" s="30"/>
      <c r="P228" s="30"/>
      <c r="Q228" s="30"/>
      <c r="R228" s="29" t="s">
        <v>13</v>
      </c>
      <c r="S228" s="32">
        <f>H228*K228</f>
        <v>50400000</v>
      </c>
    </row>
    <row r="229" spans="1:19" ht="15" customHeight="1">
      <c r="A229" s="24"/>
      <c r="B229" s="58"/>
      <c r="C229" s="242"/>
      <c r="D229" s="35"/>
      <c r="E229" s="36"/>
      <c r="F229" s="108"/>
      <c r="G229" s="40" t="s">
        <v>158</v>
      </c>
      <c r="H229" s="39">
        <v>500000</v>
      </c>
      <c r="I229" s="40" t="s">
        <v>9</v>
      </c>
      <c r="J229" s="40" t="s">
        <v>10</v>
      </c>
      <c r="K229" s="161">
        <v>12</v>
      </c>
      <c r="L229" s="40" t="s">
        <v>19</v>
      </c>
      <c r="M229" s="161"/>
      <c r="N229" s="161"/>
      <c r="O229" s="161"/>
      <c r="P229" s="161"/>
      <c r="Q229" s="161"/>
      <c r="R229" s="42" t="s">
        <v>13</v>
      </c>
      <c r="S229" s="43">
        <f>H229*12</f>
        <v>6000000</v>
      </c>
    </row>
    <row r="230" spans="1:19" ht="15" customHeight="1">
      <c r="A230" s="24"/>
      <c r="B230" s="18" t="s">
        <v>194</v>
      </c>
      <c r="C230" s="246"/>
      <c r="D230" s="16">
        <v>8770000</v>
      </c>
      <c r="E230" s="17">
        <f>E231</f>
        <v>12520000</v>
      </c>
      <c r="F230" s="57">
        <f>E230-D230</f>
        <v>3750000</v>
      </c>
      <c r="G230" s="20"/>
      <c r="H230" s="19"/>
      <c r="I230" s="20"/>
      <c r="J230" s="20"/>
      <c r="K230" s="21"/>
      <c r="L230" s="20"/>
      <c r="M230" s="21"/>
      <c r="N230" s="21"/>
      <c r="O230" s="21"/>
      <c r="P230" s="21"/>
      <c r="Q230" s="21"/>
      <c r="R230" s="20"/>
      <c r="S230" s="22"/>
    </row>
    <row r="231" spans="1:19" ht="15" customHeight="1">
      <c r="A231" s="24"/>
      <c r="B231" s="58"/>
      <c r="C231" s="143" t="s">
        <v>185</v>
      </c>
      <c r="D231" s="25">
        <v>8770000</v>
      </c>
      <c r="E231" s="26">
        <f>SUM(S231:S232)</f>
        <v>12520000</v>
      </c>
      <c r="F231" s="100">
        <f>E231-D231</f>
        <v>3750000</v>
      </c>
      <c r="G231" s="29" t="s">
        <v>159</v>
      </c>
      <c r="H231" s="28">
        <v>10520000</v>
      </c>
      <c r="I231" s="29" t="s">
        <v>9</v>
      </c>
      <c r="J231" s="29" t="s">
        <v>10</v>
      </c>
      <c r="K231" s="30">
        <v>1</v>
      </c>
      <c r="L231" s="29" t="s">
        <v>28</v>
      </c>
      <c r="M231" s="30"/>
      <c r="N231" s="30"/>
      <c r="O231" s="30"/>
      <c r="P231" s="30"/>
      <c r="Q231" s="30"/>
      <c r="R231" s="31" t="s">
        <v>13</v>
      </c>
      <c r="S231" s="32">
        <f>H231*K231</f>
        <v>10520000</v>
      </c>
    </row>
    <row r="232" spans="1:19" ht="15" customHeight="1">
      <c r="A232" s="24"/>
      <c r="B232" s="58"/>
      <c r="C232" s="242"/>
      <c r="D232" s="35"/>
      <c r="E232" s="36"/>
      <c r="F232" s="108"/>
      <c r="G232" s="40" t="s">
        <v>160</v>
      </c>
      <c r="H232" s="39">
        <v>2000000</v>
      </c>
      <c r="I232" s="40" t="s">
        <v>9</v>
      </c>
      <c r="J232" s="40" t="s">
        <v>10</v>
      </c>
      <c r="K232" s="161">
        <v>1</v>
      </c>
      <c r="L232" s="40" t="s">
        <v>28</v>
      </c>
      <c r="M232" s="161"/>
      <c r="N232" s="161"/>
      <c r="O232" s="161"/>
      <c r="P232" s="161"/>
      <c r="Q232" s="161"/>
      <c r="R232" s="42" t="s">
        <v>13</v>
      </c>
      <c r="S232" s="43">
        <f>H232*K232</f>
        <v>2000000</v>
      </c>
    </row>
    <row r="233" spans="1:19" ht="15" customHeight="1">
      <c r="A233" s="125" t="s">
        <v>98</v>
      </c>
      <c r="B233" s="20"/>
      <c r="C233" s="240"/>
      <c r="D233" s="16">
        <v>0</v>
      </c>
      <c r="E233" s="17">
        <f>E234</f>
        <v>0</v>
      </c>
      <c r="F233" s="57">
        <f>E233-D233</f>
        <v>0</v>
      </c>
      <c r="G233" s="20"/>
      <c r="H233" s="19"/>
      <c r="I233" s="20"/>
      <c r="J233" s="20"/>
      <c r="K233" s="21"/>
      <c r="L233" s="20"/>
      <c r="M233" s="21"/>
      <c r="N233" s="21"/>
      <c r="O233" s="21"/>
      <c r="P233" s="21"/>
      <c r="Q233" s="21"/>
      <c r="R233" s="20"/>
      <c r="S233" s="22"/>
    </row>
    <row r="234" spans="1:19" ht="15" customHeight="1">
      <c r="A234" s="23"/>
      <c r="B234" s="18" t="s">
        <v>99</v>
      </c>
      <c r="C234" s="240"/>
      <c r="D234" s="25">
        <v>0</v>
      </c>
      <c r="E234" s="26">
        <f>E235</f>
        <v>0</v>
      </c>
      <c r="F234" s="100">
        <f>E234-D234</f>
        <v>0</v>
      </c>
      <c r="G234" s="29"/>
      <c r="H234" s="28"/>
      <c r="I234" s="29"/>
      <c r="J234" s="29"/>
      <c r="K234" s="30"/>
      <c r="L234" s="29"/>
      <c r="M234" s="30"/>
      <c r="N234" s="30"/>
      <c r="O234" s="30"/>
      <c r="P234" s="30"/>
      <c r="Q234" s="30"/>
      <c r="R234" s="29"/>
      <c r="S234" s="32"/>
    </row>
    <row r="235" spans="1:19" ht="15" customHeight="1">
      <c r="A235" s="24"/>
      <c r="B235" s="58"/>
      <c r="C235" s="143" t="s">
        <v>100</v>
      </c>
      <c r="D235" s="25">
        <v>0</v>
      </c>
      <c r="E235" s="26">
        <v>0</v>
      </c>
      <c r="F235" s="100">
        <f>E235-D235</f>
        <v>0</v>
      </c>
      <c r="G235" s="29" t="s">
        <v>73</v>
      </c>
      <c r="H235" s="28"/>
      <c r="I235" s="29"/>
      <c r="J235" s="29"/>
      <c r="K235" s="30"/>
      <c r="L235" s="29"/>
      <c r="M235" s="30"/>
      <c r="N235" s="30"/>
      <c r="O235" s="30"/>
      <c r="P235" s="30"/>
      <c r="Q235" s="30"/>
      <c r="R235" s="29"/>
      <c r="S235" s="32"/>
    </row>
    <row r="236" spans="1:19" ht="15" customHeight="1">
      <c r="A236" s="125" t="s">
        <v>186</v>
      </c>
      <c r="B236" s="20"/>
      <c r="C236" s="240"/>
      <c r="D236" s="16">
        <v>0</v>
      </c>
      <c r="E236" s="17">
        <f>E237</f>
        <v>0</v>
      </c>
      <c r="F236" s="57" t="s">
        <v>17</v>
      </c>
      <c r="G236" s="20"/>
      <c r="H236" s="19"/>
      <c r="I236" s="20"/>
      <c r="J236" s="20"/>
      <c r="K236" s="21"/>
      <c r="L236" s="20"/>
      <c r="M236" s="21"/>
      <c r="N236" s="21"/>
      <c r="O236" s="21"/>
      <c r="P236" s="21"/>
      <c r="Q236" s="21"/>
      <c r="R236" s="20"/>
      <c r="S236" s="22"/>
    </row>
    <row r="237" spans="1:19" ht="15" customHeight="1">
      <c r="A237" s="23"/>
      <c r="B237" s="18" t="s">
        <v>187</v>
      </c>
      <c r="C237" s="240"/>
      <c r="D237" s="25">
        <v>0</v>
      </c>
      <c r="E237" s="26">
        <f>E238</f>
        <v>0</v>
      </c>
      <c r="F237" s="100" t="s">
        <v>17</v>
      </c>
      <c r="G237" s="29"/>
      <c r="H237" s="28"/>
      <c r="I237" s="29"/>
      <c r="J237" s="29"/>
      <c r="K237" s="30"/>
      <c r="L237" s="29"/>
      <c r="M237" s="30"/>
      <c r="N237" s="30"/>
      <c r="O237" s="30"/>
      <c r="P237" s="30"/>
      <c r="Q237" s="30"/>
      <c r="R237" s="29"/>
      <c r="S237" s="32"/>
    </row>
    <row r="238" spans="1:19" ht="15" customHeight="1">
      <c r="A238" s="24"/>
      <c r="B238" s="58"/>
      <c r="C238" s="143" t="s">
        <v>188</v>
      </c>
      <c r="D238" s="25">
        <v>0</v>
      </c>
      <c r="E238" s="26">
        <v>0</v>
      </c>
      <c r="F238" s="100" t="s">
        <v>17</v>
      </c>
      <c r="G238" s="29"/>
      <c r="H238" s="28"/>
      <c r="I238" s="29"/>
      <c r="J238" s="29"/>
      <c r="K238" s="30"/>
      <c r="L238" s="29"/>
      <c r="M238" s="30"/>
      <c r="N238" s="30"/>
      <c r="O238" s="30"/>
      <c r="P238" s="30"/>
      <c r="Q238" s="30"/>
      <c r="R238" s="29"/>
      <c r="S238" s="32"/>
    </row>
    <row r="239" spans="1:19" ht="15" customHeight="1">
      <c r="A239" s="125" t="s">
        <v>189</v>
      </c>
      <c r="B239" s="20"/>
      <c r="C239" s="240"/>
      <c r="D239" s="16">
        <v>0</v>
      </c>
      <c r="E239" s="17">
        <f>E240</f>
        <v>0</v>
      </c>
      <c r="F239" s="57" t="s">
        <v>17</v>
      </c>
      <c r="G239" s="20"/>
      <c r="H239" s="19"/>
      <c r="I239" s="20"/>
      <c r="J239" s="20"/>
      <c r="K239" s="21"/>
      <c r="L239" s="20"/>
      <c r="M239" s="21"/>
      <c r="N239" s="21"/>
      <c r="O239" s="21"/>
      <c r="P239" s="21"/>
      <c r="Q239" s="21"/>
      <c r="R239" s="20"/>
      <c r="S239" s="22"/>
    </row>
    <row r="240" spans="1:19" ht="15" customHeight="1">
      <c r="A240" s="23"/>
      <c r="B240" s="18" t="s">
        <v>190</v>
      </c>
      <c r="C240" s="240"/>
      <c r="D240" s="25">
        <v>0</v>
      </c>
      <c r="E240" s="26">
        <f>E242</f>
        <v>0</v>
      </c>
      <c r="F240" s="100" t="s">
        <v>17</v>
      </c>
      <c r="G240" s="29"/>
      <c r="H240" s="28"/>
      <c r="I240" s="29"/>
      <c r="J240" s="29"/>
      <c r="K240" s="30"/>
      <c r="L240" s="29"/>
      <c r="M240" s="30"/>
      <c r="N240" s="30"/>
      <c r="O240" s="30"/>
      <c r="P240" s="30"/>
      <c r="Q240" s="30"/>
      <c r="R240" s="29"/>
      <c r="S240" s="32"/>
    </row>
    <row r="241" spans="1:19" ht="15" customHeight="1">
      <c r="A241" s="24"/>
      <c r="B241" s="58"/>
      <c r="C241" s="141" t="s">
        <v>191</v>
      </c>
      <c r="D241" s="25">
        <v>0</v>
      </c>
      <c r="E241" s="26">
        <v>0</v>
      </c>
      <c r="F241" s="100" t="s">
        <v>17</v>
      </c>
      <c r="G241" s="29"/>
      <c r="H241" s="28"/>
      <c r="I241" s="29"/>
      <c r="J241" s="29"/>
      <c r="K241" s="30"/>
      <c r="L241" s="29"/>
      <c r="M241" s="30"/>
      <c r="N241" s="30"/>
      <c r="O241" s="30"/>
      <c r="P241" s="30"/>
      <c r="Q241" s="30"/>
      <c r="R241" s="29"/>
      <c r="S241" s="32"/>
    </row>
    <row r="242" spans="1:19" ht="15" customHeight="1">
      <c r="A242" s="24"/>
      <c r="B242" s="58"/>
      <c r="C242" s="141" t="s">
        <v>192</v>
      </c>
      <c r="D242" s="25">
        <v>0</v>
      </c>
      <c r="E242" s="26">
        <v>0</v>
      </c>
      <c r="F242" s="100" t="s">
        <v>17</v>
      </c>
      <c r="G242" s="29"/>
      <c r="H242" s="28"/>
      <c r="I242" s="29"/>
      <c r="J242" s="29"/>
      <c r="K242" s="30"/>
      <c r="L242" s="29"/>
      <c r="M242" s="30"/>
      <c r="N242" s="30"/>
      <c r="O242" s="30"/>
      <c r="P242" s="30"/>
      <c r="Q242" s="30"/>
      <c r="R242" s="29"/>
      <c r="S242" s="32"/>
    </row>
    <row r="243" spans="1:19" ht="15" customHeight="1">
      <c r="A243" s="256" t="s">
        <v>101</v>
      </c>
      <c r="B243" s="257"/>
      <c r="C243" s="240"/>
      <c r="D243" s="16">
        <v>4000000</v>
      </c>
      <c r="E243" s="17">
        <f>E244</f>
        <v>4000000</v>
      </c>
      <c r="F243" s="52">
        <f>E243-D243</f>
        <v>0</v>
      </c>
      <c r="G243" s="20"/>
      <c r="H243" s="19"/>
      <c r="I243" s="20"/>
      <c r="J243" s="20"/>
      <c r="K243" s="21"/>
      <c r="L243" s="20"/>
      <c r="M243" s="21"/>
      <c r="N243" s="21"/>
      <c r="O243" s="21"/>
      <c r="P243" s="21"/>
      <c r="Q243" s="21"/>
      <c r="R243" s="20"/>
      <c r="S243" s="22"/>
    </row>
    <row r="244" spans="1:19" ht="15" customHeight="1">
      <c r="A244" s="78"/>
      <c r="B244" s="243" t="s">
        <v>102</v>
      </c>
      <c r="C244" s="237"/>
      <c r="D244" s="16">
        <v>4000000</v>
      </c>
      <c r="E244" s="17">
        <f>E245</f>
        <v>4000000</v>
      </c>
      <c r="F244" s="59">
        <f t="shared" ref="F244:F255" si="16">E244-D244</f>
        <v>0</v>
      </c>
      <c r="G244" s="20"/>
      <c r="H244" s="19"/>
      <c r="I244" s="20"/>
      <c r="J244" s="20"/>
      <c r="K244" s="21"/>
      <c r="L244" s="20"/>
      <c r="M244" s="21"/>
      <c r="N244" s="21"/>
      <c r="O244" s="21"/>
      <c r="P244" s="21"/>
      <c r="Q244" s="21"/>
      <c r="R244" s="20"/>
      <c r="S244" s="22"/>
    </row>
    <row r="245" spans="1:19" ht="15" customHeight="1">
      <c r="A245" s="79"/>
      <c r="B245" s="241"/>
      <c r="C245" s="242" t="s">
        <v>103</v>
      </c>
      <c r="D245" s="35">
        <v>4000000</v>
      </c>
      <c r="E245" s="36">
        <v>4000000</v>
      </c>
      <c r="F245" s="59">
        <f t="shared" si="16"/>
        <v>0</v>
      </c>
      <c r="G245" s="40"/>
      <c r="H245" s="39"/>
      <c r="I245" s="40"/>
      <c r="J245" s="40"/>
      <c r="K245" s="161"/>
      <c r="L245" s="40"/>
      <c r="M245" s="161"/>
      <c r="N245" s="161"/>
      <c r="O245" s="161"/>
      <c r="P245" s="161"/>
      <c r="Q245" s="161"/>
      <c r="R245" s="40"/>
      <c r="S245" s="43"/>
    </row>
    <row r="246" spans="1:19" ht="15" customHeight="1">
      <c r="A246" s="126" t="s">
        <v>104</v>
      </c>
      <c r="B246" s="77"/>
      <c r="C246" s="240"/>
      <c r="D246" s="16">
        <v>8212960</v>
      </c>
      <c r="E246" s="17">
        <f>E247</f>
        <v>10687140</v>
      </c>
      <c r="F246" s="59">
        <f t="shared" si="16"/>
        <v>2474180</v>
      </c>
      <c r="G246" s="20"/>
      <c r="H246" s="19"/>
      <c r="I246" s="20"/>
      <c r="J246" s="20"/>
      <c r="K246" s="21"/>
      <c r="L246" s="20"/>
      <c r="M246" s="21"/>
      <c r="N246" s="21"/>
      <c r="O246" s="21"/>
      <c r="P246" s="21"/>
      <c r="Q246" s="21"/>
      <c r="R246" s="20"/>
      <c r="S246" s="22"/>
    </row>
    <row r="247" spans="1:19" ht="15" customHeight="1">
      <c r="A247" s="78"/>
      <c r="B247" s="258" t="s">
        <v>105</v>
      </c>
      <c r="C247" s="259"/>
      <c r="D247" s="25">
        <v>8212960</v>
      </c>
      <c r="E247" s="26">
        <f>E249+E248</f>
        <v>10687140</v>
      </c>
      <c r="F247" s="59">
        <f t="shared" si="16"/>
        <v>2474180</v>
      </c>
      <c r="G247" s="29"/>
      <c r="H247" s="28"/>
      <c r="I247" s="29"/>
      <c r="J247" s="29"/>
      <c r="K247" s="30"/>
      <c r="L247" s="29"/>
      <c r="M247" s="30"/>
      <c r="N247" s="30"/>
      <c r="O247" s="30"/>
      <c r="P247" s="30"/>
      <c r="Q247" s="30"/>
      <c r="R247" s="29"/>
      <c r="S247" s="32"/>
    </row>
    <row r="248" spans="1:19" ht="15" customHeight="1">
      <c r="A248" s="79"/>
      <c r="B248" s="238"/>
      <c r="C248" s="239" t="s">
        <v>106</v>
      </c>
      <c r="D248" s="25">
        <v>7912960</v>
      </c>
      <c r="E248" s="26">
        <f>S248</f>
        <v>10587140</v>
      </c>
      <c r="F248" s="59">
        <f t="shared" si="16"/>
        <v>2674180</v>
      </c>
      <c r="G248" s="29" t="s">
        <v>312</v>
      </c>
      <c r="H248" s="127"/>
      <c r="I248" s="29"/>
      <c r="J248" s="247"/>
      <c r="K248" s="138"/>
      <c r="L248" s="29"/>
      <c r="M248" s="30"/>
      <c r="N248" s="30"/>
      <c r="O248" s="30"/>
      <c r="P248" s="30"/>
      <c r="Q248" s="30"/>
      <c r="R248" s="31" t="s">
        <v>13</v>
      </c>
      <c r="S248" s="32">
        <v>10587140</v>
      </c>
    </row>
    <row r="249" spans="1:19" ht="15" customHeight="1">
      <c r="A249" s="79"/>
      <c r="B249" s="245"/>
      <c r="C249" s="239" t="s">
        <v>193</v>
      </c>
      <c r="D249" s="25">
        <v>300000</v>
      </c>
      <c r="E249" s="26">
        <f>S249</f>
        <v>100000</v>
      </c>
      <c r="F249" s="59">
        <f t="shared" si="16"/>
        <v>-200000</v>
      </c>
      <c r="G249" s="29" t="s">
        <v>195</v>
      </c>
      <c r="H249" s="28">
        <v>100000</v>
      </c>
      <c r="I249" s="29" t="s">
        <v>9</v>
      </c>
      <c r="J249" s="29" t="s">
        <v>10</v>
      </c>
      <c r="K249" s="149">
        <v>1</v>
      </c>
      <c r="L249" s="29" t="s">
        <v>29</v>
      </c>
      <c r="M249" s="30"/>
      <c r="N249" s="30"/>
      <c r="O249" s="30"/>
      <c r="P249" s="30"/>
      <c r="Q249" s="30"/>
      <c r="R249" s="31" t="s">
        <v>13</v>
      </c>
      <c r="S249" s="32">
        <f>ROUND(H249*K249,-1)</f>
        <v>100000</v>
      </c>
    </row>
    <row r="250" spans="1:19" ht="15" customHeight="1">
      <c r="A250" s="256" t="s">
        <v>107</v>
      </c>
      <c r="B250" s="257"/>
      <c r="C250" s="240"/>
      <c r="D250" s="16">
        <v>36000000</v>
      </c>
      <c r="E250" s="17">
        <f>E251</f>
        <v>12000000</v>
      </c>
      <c r="F250" s="57">
        <f t="shared" si="16"/>
        <v>-24000000</v>
      </c>
      <c r="G250" s="20"/>
      <c r="H250" s="19"/>
      <c r="I250" s="20"/>
      <c r="J250" s="20"/>
      <c r="K250" s="21"/>
      <c r="L250" s="20"/>
      <c r="M250" s="21"/>
      <c r="N250" s="21"/>
      <c r="O250" s="21"/>
      <c r="P250" s="21"/>
      <c r="Q250" s="21"/>
      <c r="R250" s="20"/>
      <c r="S250" s="22"/>
    </row>
    <row r="251" spans="1:19" ht="15" customHeight="1">
      <c r="A251" s="78"/>
      <c r="B251" s="258" t="s">
        <v>108</v>
      </c>
      <c r="C251" s="259"/>
      <c r="D251" s="25">
        <v>36000000</v>
      </c>
      <c r="E251" s="26">
        <f>E252</f>
        <v>12000000</v>
      </c>
      <c r="F251" s="57">
        <f t="shared" si="16"/>
        <v>-24000000</v>
      </c>
      <c r="G251" s="29"/>
      <c r="H251" s="28"/>
      <c r="I251" s="29"/>
      <c r="J251" s="29"/>
      <c r="K251" s="30"/>
      <c r="L251" s="29"/>
      <c r="M251" s="30"/>
      <c r="N251" s="30"/>
      <c r="O251" s="30"/>
      <c r="P251" s="30"/>
      <c r="Q251" s="30"/>
      <c r="R251" s="29"/>
      <c r="S251" s="32"/>
    </row>
    <row r="252" spans="1:19" ht="15" customHeight="1">
      <c r="A252" s="79"/>
      <c r="B252" s="238"/>
      <c r="C252" s="143" t="s">
        <v>109</v>
      </c>
      <c r="D252" s="25">
        <v>36000000</v>
      </c>
      <c r="E252" s="26">
        <f>S252</f>
        <v>12000000</v>
      </c>
      <c r="F252" s="57">
        <f t="shared" si="16"/>
        <v>-24000000</v>
      </c>
      <c r="G252" s="29" t="s">
        <v>161</v>
      </c>
      <c r="H252" s="28">
        <v>1000000</v>
      </c>
      <c r="I252" s="29" t="s">
        <v>19</v>
      </c>
      <c r="J252" s="29" t="s">
        <v>10</v>
      </c>
      <c r="K252" s="128">
        <v>12</v>
      </c>
      <c r="L252" s="29" t="s">
        <v>19</v>
      </c>
      <c r="M252" s="30"/>
      <c r="N252" s="30"/>
      <c r="O252" s="30"/>
      <c r="P252" s="30"/>
      <c r="Q252" s="30"/>
      <c r="R252" s="31" t="s">
        <v>13</v>
      </c>
      <c r="S252" s="32">
        <f>H252*K252</f>
        <v>12000000</v>
      </c>
    </row>
    <row r="253" spans="1:19" ht="15" customHeight="1">
      <c r="A253" s="256" t="s">
        <v>110</v>
      </c>
      <c r="B253" s="257"/>
      <c r="C253" s="240"/>
      <c r="D253" s="16">
        <v>60000000</v>
      </c>
      <c r="E253" s="17">
        <f>E254+E257</f>
        <v>95781000</v>
      </c>
      <c r="F253" s="57">
        <f t="shared" si="16"/>
        <v>35781000</v>
      </c>
      <c r="G253" s="20"/>
      <c r="H253" s="19"/>
      <c r="I253" s="20"/>
      <c r="J253" s="20"/>
      <c r="K253" s="21"/>
      <c r="L253" s="20"/>
      <c r="M253" s="21"/>
      <c r="N253" s="21"/>
      <c r="O253" s="21"/>
      <c r="P253" s="21"/>
      <c r="Q253" s="21"/>
      <c r="R253" s="20"/>
      <c r="S253" s="22"/>
    </row>
    <row r="254" spans="1:19" ht="15" customHeight="1">
      <c r="A254" s="78"/>
      <c r="B254" s="238" t="s">
        <v>111</v>
      </c>
      <c r="C254" s="239"/>
      <c r="D254" s="25">
        <v>60000000</v>
      </c>
      <c r="E254" s="26">
        <f>E255</f>
        <v>95781000</v>
      </c>
      <c r="F254" s="57">
        <f t="shared" si="16"/>
        <v>35781000</v>
      </c>
      <c r="G254" s="29"/>
      <c r="H254" s="28"/>
      <c r="I254" s="29"/>
      <c r="J254" s="29"/>
      <c r="K254" s="30"/>
      <c r="L254" s="29"/>
      <c r="M254" s="30"/>
      <c r="N254" s="30"/>
      <c r="O254" s="30"/>
      <c r="P254" s="30"/>
      <c r="Q254" s="30"/>
      <c r="R254" s="29"/>
      <c r="S254" s="32"/>
    </row>
    <row r="255" spans="1:19" ht="15" customHeight="1">
      <c r="A255" s="129"/>
      <c r="B255" s="130"/>
      <c r="C255" s="137" t="s">
        <v>112</v>
      </c>
      <c r="D255" s="118">
        <v>60000000</v>
      </c>
      <c r="E255" s="119">
        <f>S255</f>
        <v>95781000</v>
      </c>
      <c r="F255" s="120">
        <f t="shared" si="16"/>
        <v>35781000</v>
      </c>
      <c r="G255" s="121" t="s">
        <v>162</v>
      </c>
      <c r="H255" s="122">
        <v>7981750</v>
      </c>
      <c r="I255" s="121" t="s">
        <v>9</v>
      </c>
      <c r="J255" s="121" t="s">
        <v>10</v>
      </c>
      <c r="K255" s="123">
        <v>12</v>
      </c>
      <c r="L255" s="121" t="s">
        <v>19</v>
      </c>
      <c r="M255" s="123"/>
      <c r="N255" s="123"/>
      <c r="O255" s="123"/>
      <c r="P255" s="123"/>
      <c r="Q255" s="123"/>
      <c r="R255" s="131" t="s">
        <v>13</v>
      </c>
      <c r="S255" s="124">
        <f>ROUND(H255*K255,-1)</f>
        <v>95781000</v>
      </c>
    </row>
  </sheetData>
  <mergeCells count="34">
    <mergeCell ref="G63:S63"/>
    <mergeCell ref="G191:S191"/>
    <mergeCell ref="B25:C25"/>
    <mergeCell ref="A18:C18"/>
    <mergeCell ref="B19:C19"/>
    <mergeCell ref="A21:C21"/>
    <mergeCell ref="B22:C22"/>
    <mergeCell ref="A24:C24"/>
    <mergeCell ref="B154:C154"/>
    <mergeCell ref="A72:C72"/>
    <mergeCell ref="B73:C73"/>
    <mergeCell ref="A129:S129"/>
    <mergeCell ref="G131:S131"/>
    <mergeCell ref="A132:C132"/>
    <mergeCell ref="A133:C133"/>
    <mergeCell ref="K145:L145"/>
    <mergeCell ref="A1:S1"/>
    <mergeCell ref="G3:S3"/>
    <mergeCell ref="A4:C4"/>
    <mergeCell ref="A5:C5"/>
    <mergeCell ref="B6:C6"/>
    <mergeCell ref="K146:L146"/>
    <mergeCell ref="K147:L147"/>
    <mergeCell ref="K148:L148"/>
    <mergeCell ref="K149:L149"/>
    <mergeCell ref="B247:C247"/>
    <mergeCell ref="A250:B250"/>
    <mergeCell ref="B251:C251"/>
    <mergeCell ref="A253:B253"/>
    <mergeCell ref="A204:C204"/>
    <mergeCell ref="B205:C205"/>
    <mergeCell ref="A211:B211"/>
    <mergeCell ref="B212:C212"/>
    <mergeCell ref="A243:B243"/>
  </mergeCells>
  <phoneticPr fontId="2" type="noConversion"/>
  <pageMargins left="0.39370078740157483" right="0.39370078740157483" top="0.78740157480314965" bottom="0.59055118110236227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예산표지</vt:lpstr>
      <vt:lpstr>예산총칙</vt:lpstr>
      <vt:lpstr>총괄표</vt:lpstr>
      <vt:lpstr>본예산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2014-12-22T02:34:24Z</cp:lastPrinted>
  <dcterms:created xsi:type="dcterms:W3CDTF">2013-11-13T01:12:46Z</dcterms:created>
  <dcterms:modified xsi:type="dcterms:W3CDTF">2014-12-22T02:35:27Z</dcterms:modified>
</cp:coreProperties>
</file>